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mponents" sheetId="1" state="visible" r:id="rId2"/>
    <sheet name="Connection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Z1" authorId="0">
      <text>
        <r>
          <rPr>
            <sz val="12"/>
            <color rgb="FF000000"/>
            <rFont val="Arial"/>
            <family val="0"/>
            <charset val="1"/>
          </rPr>
          <t xml:space="preserve">Mass of a single instance of this object exclusive of children</t>
        </r>
      </text>
    </comment>
    <comment ref="AA1" authorId="0">
      <text>
        <r>
          <rPr>
            <sz val="12"/>
            <color rgb="FF000000"/>
            <rFont val="Arial"/>
            <family val="0"/>
            <charset val="1"/>
          </rPr>
          <t xml:space="preserve">Mass of appendages</t>
        </r>
      </text>
    </comment>
    <comment ref="AB1" authorId="0">
      <text>
        <r>
          <rPr>
            <sz val="12"/>
            <color rgb="FF000000"/>
            <rFont val="Arial"/>
            <family val="0"/>
            <charset val="1"/>
          </rPr>
          <t xml:space="preserve">Mass of body components</t>
        </r>
      </text>
    </comment>
    <comment ref="AC1" authorId="0">
      <text>
        <r>
          <rPr>
            <sz val="12"/>
            <color rgb="FF000000"/>
            <rFont val="Arial"/>
            <family val="0"/>
            <charset val="1"/>
          </rPr>
          <t xml:space="preserve">Total mass of all child components</t>
        </r>
      </text>
    </comment>
    <comment ref="AD1" authorId="0">
      <text>
        <r>
          <rPr>
            <sz val="12"/>
            <color rgb="FF000000"/>
            <rFont val="Arial"/>
            <family val="0"/>
            <charset val="1"/>
          </rPr>
          <t xml:space="preserve">Total mass of  a single instance of this object inclusive of any children</t>
        </r>
      </text>
    </comment>
    <comment ref="AE1" authorId="0">
      <text>
        <r>
          <rPr>
            <sz val="12"/>
            <color rgb="FF000000"/>
            <rFont val="Arial"/>
            <family val="0"/>
            <charset val="1"/>
          </rPr>
          <t xml:space="preserve">Total Mass of all instances of this object</t>
        </r>
      </text>
    </comment>
    <comment ref="AF1" authorId="0">
      <text>
        <r>
          <rPr>
            <sz val="12"/>
            <color rgb="FF000000"/>
            <rFont val="Arial"/>
            <family val="0"/>
            <charset val="1"/>
          </rPr>
          <t xml:space="preserve">Density exclusive of children</t>
        </r>
      </text>
    </comment>
  </commentList>
</comments>
</file>

<file path=xl/sharedStrings.xml><?xml version="1.0" encoding="utf-8"?>
<sst xmlns="http://schemas.openxmlformats.org/spreadsheetml/2006/main" count="306" uniqueCount="153">
  <si>
    <t xml:space="preserve">name</t>
  </si>
  <si>
    <t xml:space="preserve">description</t>
  </si>
  <si>
    <t xml:space="preserve">ign</t>
  </si>
  <si>
    <t xml:space="preserve">count</t>
  </si>
  <si>
    <t xml:space="preserve">parent</t>
  </si>
  <si>
    <t xml:space="preserve">append</t>
  </si>
  <si>
    <t xml:space="preserve">compnt</t>
  </si>
  <si>
    <t xml:space="preserve">primitive</t>
  </si>
  <si>
    <t xml:space="preserve">colour</t>
  </si>
  <si>
    <t xml:space="preserve">dim1</t>
  </si>
  <si>
    <t xml:space="preserve">dim2</t>
  </si>
  <si>
    <t xml:space="preserve">dim3</t>
  </si>
  <si>
    <t xml:space="preserve">top</t>
  </si>
  <si>
    <t xml:space="preserve">bottom</t>
  </si>
  <si>
    <t xml:space="preserve">posx</t>
  </si>
  <si>
    <t xml:space="preserve">posy</t>
  </si>
  <si>
    <t xml:space="preserve">posz</t>
  </si>
  <si>
    <t xml:space="preserve">roll</t>
  </si>
  <si>
    <t xml:space="preserve">pitch</t>
  </si>
  <si>
    <t xml:space="preserve">yaw</t>
  </si>
  <si>
    <t xml:space="preserve">area</t>
  </si>
  <si>
    <t xml:space="preserve">volume</t>
  </si>
  <si>
    <t xml:space="preserve">dragMult</t>
  </si>
  <si>
    <t xml:space="preserve">material</t>
  </si>
  <si>
    <t xml:space="preserve">spectralMarkers</t>
  </si>
  <si>
    <t xml:space="preserve">mass</t>
  </si>
  <si>
    <t xml:space="preserve">aMass</t>
  </si>
  <si>
    <t xml:space="preserve">bMass</t>
  </si>
  <si>
    <t xml:space="preserve">cMass</t>
  </si>
  <si>
    <t xml:space="preserve">sMass</t>
  </si>
  <si>
    <t xml:space="preserve">tMass</t>
  </si>
  <si>
    <t xml:space="preserve">density</t>
  </si>
  <si>
    <t xml:space="preserve">approxBc</t>
  </si>
  <si>
    <t xml:space="preserve">starttemp</t>
  </si>
  <si>
    <t xml:space="preserve">heatMult</t>
  </si>
  <si>
    <t xml:space="preserve">resched</t>
  </si>
  <si>
    <t xml:space="preserve">releasecriteria</t>
  </si>
  <si>
    <t xml:space="preserve">temperature</t>
  </si>
  <si>
    <t xml:space="preserve">altitude</t>
  </si>
  <si>
    <t xml:space="preserve">heat</t>
  </si>
  <si>
    <t xml:space="preserve">pressure</t>
  </si>
  <si>
    <t xml:space="preserve">load</t>
  </si>
  <si>
    <t xml:space="preserve">tempTime</t>
  </si>
  <si>
    <t xml:space="preserve">massLoss</t>
  </si>
  <si>
    <t xml:space="preserve">heatLoad</t>
  </si>
  <si>
    <t xml:space="preserve">0PARENT</t>
  </si>
  <si>
    <t xml:space="preserve">Object oriented parent</t>
  </si>
  <si>
    <t xml:space="preserve">SPH</t>
  </si>
  <si>
    <t xml:space="preserve">undemisable</t>
  </si>
  <si>
    <t xml:space="preserve">1BODY</t>
  </si>
  <si>
    <t xml:space="preserve">Object oriented vehicle body</t>
  </si>
  <si>
    <t xml:space="preserve">ARRAY1</t>
  </si>
  <si>
    <t xml:space="preserve">Solar array1</t>
  </si>
  <si>
    <t xml:space="preserve">y</t>
  </si>
  <si>
    <t xml:space="preserve">BOX</t>
  </si>
  <si>
    <t xml:space="preserve">alHoneycomb</t>
  </si>
  <si>
    <t xml:space="preserve">ARRAY2</t>
  </si>
  <si>
    <t xml:space="preserve">Solar array 2</t>
  </si>
  <si>
    <t xml:space="preserve">ARRAY3</t>
  </si>
  <si>
    <t xml:space="preserve">Solar array 3</t>
  </si>
  <si>
    <t xml:space="preserve">BAFFLE</t>
  </si>
  <si>
    <t xml:space="preserve">Instrument baffle</t>
  </si>
  <si>
    <t xml:space="preserve">CYL</t>
  </si>
  <si>
    <t xml:space="preserve">aluminium</t>
  </si>
  <si>
    <t xml:space="preserve">BAFSUP</t>
  </si>
  <si>
    <t xml:space="preserve">Baffle support panel</t>
  </si>
  <si>
    <t xml:space="preserve">BENCH</t>
  </si>
  <si>
    <t xml:space="preserve">Optical bench</t>
  </si>
  <si>
    <t xml:space="preserve">cfrp</t>
  </si>
  <si>
    <t xml:space="preserve">CAVTUB</t>
  </si>
  <si>
    <t xml:space="preserve">Cavity tube</t>
  </si>
  <si>
    <t xml:space="preserve">carbonCarbon</t>
  </si>
  <si>
    <t xml:space="preserve">CMGB</t>
  </si>
  <si>
    <t xml:space="preserve">CMG base</t>
  </si>
  <si>
    <t xml:space="preserve">titanium</t>
  </si>
  <si>
    <t xml:space="preserve">COMEC</t>
  </si>
  <si>
    <t xml:space="preserve">COM electronics card</t>
  </si>
  <si>
    <t xml:space="preserve">COMEE</t>
  </si>
  <si>
    <t xml:space="preserve">gfrp</t>
  </si>
  <si>
    <t xml:space="preserve">COM electronics enclusure</t>
  </si>
  <si>
    <t xml:space="preserve">CONE</t>
  </si>
  <si>
    <t xml:space="preserve">Structure cone</t>
  </si>
  <si>
    <t xml:space="preserve">DUMMY</t>
  </si>
  <si>
    <t xml:space="preserve">Dummy mass</t>
  </si>
  <si>
    <t xml:space="preserve">butter</t>
  </si>
  <si>
    <t xml:space="preserve">EPC</t>
  </si>
  <si>
    <t xml:space="preserve">SPT Ceramic</t>
  </si>
  <si>
    <t xml:space="preserve">PM25S</t>
  </si>
  <si>
    <t xml:space="preserve">siC</t>
  </si>
  <si>
    <t xml:space="preserve">EPTHST</t>
  </si>
  <si>
    <t xml:space="preserve">EP thruster baseplate</t>
  </si>
  <si>
    <t xml:space="preserve">EPTNK</t>
  </si>
  <si>
    <t xml:space="preserve">EP tank</t>
  </si>
  <si>
    <t xml:space="preserve">FLOOR1</t>
  </si>
  <si>
    <t xml:space="preserve">Top floor</t>
  </si>
  <si>
    <t xml:space="preserve">FLOOR2</t>
  </si>
  <si>
    <t xml:space="preserve">Middle floor</t>
  </si>
  <si>
    <t xml:space="preserve">FLOOR3</t>
  </si>
  <si>
    <t xml:space="preserve">Bottom floor</t>
  </si>
  <si>
    <t xml:space="preserve">FOCAL</t>
  </si>
  <si>
    <t xml:space="preserve">Focal Plane Plate</t>
  </si>
  <si>
    <t xml:space="preserve">ISMC</t>
  </si>
  <si>
    <t xml:space="preserve">ISM card</t>
  </si>
  <si>
    <t xml:space="preserve">ISME</t>
  </si>
  <si>
    <t xml:space="preserve">ISM enclosure</t>
  </si>
  <si>
    <t xml:space="preserve">MIRROR</t>
  </si>
  <si>
    <t xml:space="preserve">M1 mirror</t>
  </si>
  <si>
    <t xml:space="preserve">zerodur</t>
  </si>
  <si>
    <t xml:space="preserve">MTQCR</t>
  </si>
  <si>
    <t xml:space="preserve">MTQ core</t>
  </si>
  <si>
    <t xml:space="preserve">MTQCU</t>
  </si>
  <si>
    <t xml:space="preserve">iron</t>
  </si>
  <si>
    <t xml:space="preserve">MTQ copper</t>
  </si>
  <si>
    <t xml:space="preserve">MTQE</t>
  </si>
  <si>
    <t xml:space="preserve">copper</t>
  </si>
  <si>
    <t xml:space="preserve">fullDemise</t>
  </si>
  <si>
    <t xml:space="preserve">MTQ external</t>
  </si>
  <si>
    <t xml:space="preserve">PANEL1</t>
  </si>
  <si>
    <t xml:space="preserve">External panel 1</t>
  </si>
  <si>
    <t xml:space="preserve">PANEL2</t>
  </si>
  <si>
    <t xml:space="preserve">External panel 2</t>
  </si>
  <si>
    <t xml:space="preserve">PANEL3</t>
  </si>
  <si>
    <t xml:space="preserve">External panel 3</t>
  </si>
  <si>
    <t xml:space="preserve">PANEL4</t>
  </si>
  <si>
    <t xml:space="preserve">External panel 4</t>
  </si>
  <si>
    <t xml:space="preserve">PANEL5</t>
  </si>
  <si>
    <t xml:space="preserve">External panel 5</t>
  </si>
  <si>
    <t xml:space="preserve">PANEL6</t>
  </si>
  <si>
    <t xml:space="preserve">External panel 6</t>
  </si>
  <si>
    <t xml:space="preserve">PCDUC</t>
  </si>
  <si>
    <t xml:space="preserve">PCDU card</t>
  </si>
  <si>
    <t xml:space="preserve">PCDUE</t>
  </si>
  <si>
    <t xml:space="preserve">PCDU enclosure</t>
  </si>
  <si>
    <t xml:space="preserve">PM25 structure</t>
  </si>
  <si>
    <t xml:space="preserve">RWBBU</t>
  </si>
  <si>
    <t xml:space="preserve">RW shaft/motor/stator</t>
  </si>
  <si>
    <t xml:space="preserve">RWE</t>
  </si>
  <si>
    <t xml:space="preserve">steel</t>
  </si>
  <si>
    <t xml:space="preserve">Reaction Weel 1 enclosure</t>
  </si>
  <si>
    <t xml:space="preserve">RWFW</t>
  </si>
  <si>
    <t xml:space="preserve">RW flywheel</t>
  </si>
  <si>
    <t xml:space="preserve">TRUSS1</t>
  </si>
  <si>
    <t xml:space="preserve">Truss bars (x6)</t>
  </si>
  <si>
    <t xml:space="preserve">TRUSS2</t>
  </si>
  <si>
    <t xml:space="preserve">Truss lower fit (x3)</t>
  </si>
  <si>
    <t xml:space="preserve">VPUC</t>
  </si>
  <si>
    <t xml:space="preserve">VPU card</t>
  </si>
  <si>
    <t xml:space="preserve">VPUE</t>
  </si>
  <si>
    <t xml:space="preserve">VPU enclosure</t>
  </si>
  <si>
    <t xml:space="preserve">name1</t>
  </si>
  <si>
    <t xml:space="preserve">name2</t>
  </si>
  <si>
    <t xml:space="preserve">type</t>
  </si>
  <si>
    <t xml:space="preserve">insertCount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</si>
</sst>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"/>
    <numFmt numFmtId="166" formatCode="0.00"/>
    <numFmt numFmtId="167" formatCode="0.000"/>
  </numFmts>
  <fonts count="6">
    <font>
      <sz val="12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S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1" topLeftCell="C2" activePane="bottomRight" state="frozen"/>
      <selection pane="topLeft" activeCell="A1" activeCellId="0" sqref="A1"/>
      <selection pane="topRight" activeCell="C1" activeCellId="0" sqref="C1"/>
      <selection pane="bottomLeft" activeCell="A2" activeCellId="0" sqref="A2"/>
      <selection pane="bottomRight" activeCell="R6" activeCellId="0" sqref="R6"/>
    </sheetView>
  </sheetViews>
  <sheetFormatPr defaultRowHeight="12.8" zeroHeight="false" outlineLevelRow="0" outlineLevelCol="0"/>
  <cols>
    <col collapsed="false" customWidth="true" hidden="false" outlineLevel="0" max="1" min="1" style="1" width="8.04"/>
    <col collapsed="false" customWidth="true" hidden="false" outlineLevel="0" max="2" min="2" style="1" width="20"/>
    <col collapsed="false" customWidth="true" hidden="false" outlineLevel="0" max="3" min="3" style="1" width="3.48"/>
    <col collapsed="false" customWidth="true" hidden="false" outlineLevel="0" max="4" min="4" style="2" width="5.31"/>
    <col collapsed="false" customWidth="true" hidden="false" outlineLevel="0" max="5" min="5" style="2" width="8.04"/>
    <col collapsed="false" customWidth="true" hidden="false" outlineLevel="0" max="6" min="6" style="2" width="6.52"/>
    <col collapsed="false" customWidth="true" hidden="false" outlineLevel="0" max="7" min="7" style="2" width="7.43"/>
    <col collapsed="false" customWidth="true" hidden="false" outlineLevel="0" max="8" min="8" style="1" width="7.43"/>
    <col collapsed="false" customWidth="true" hidden="false" outlineLevel="0" max="9" min="9" style="1" width="5.81"/>
    <col collapsed="false" customWidth="true" hidden="false" outlineLevel="0" max="12" min="10" style="2" width="4.9"/>
    <col collapsed="false" customWidth="true" hidden="false" outlineLevel="0" max="13" min="13" style="2" width="3.58"/>
    <col collapsed="false" customWidth="true" hidden="false" outlineLevel="0" max="14" min="14" style="2" width="6.32"/>
    <col collapsed="false" customWidth="true" hidden="false" outlineLevel="0" max="15" min="15" style="2" width="5.4"/>
    <col collapsed="false" customWidth="true" hidden="false" outlineLevel="0" max="17" min="16" style="2" width="4.7"/>
    <col collapsed="false" customWidth="true" hidden="false" outlineLevel="0" max="18" min="18" style="2" width="3.58"/>
    <col collapsed="false" customWidth="true" hidden="false" outlineLevel="0" max="19" min="19" style="2" width="4.8"/>
    <col collapsed="false" customWidth="true" hidden="false" outlineLevel="0" max="20" min="20" style="2" width="4.09"/>
    <col collapsed="false" customWidth="true" hidden="false" outlineLevel="0" max="21" min="21" style="3" width="5.71"/>
    <col collapsed="false" customWidth="true" hidden="false" outlineLevel="0" max="22" min="22" style="3" width="6.52"/>
    <col collapsed="false" customWidth="true" hidden="false" outlineLevel="0" max="23" min="23" style="3" width="7.54"/>
    <col collapsed="false" customWidth="true" hidden="false" outlineLevel="0" max="24" min="24" style="1" width="10.66"/>
    <col collapsed="false" customWidth="true" hidden="false" outlineLevel="0" max="25" min="25" style="1" width="12.6"/>
    <col collapsed="false" customWidth="true" hidden="false" outlineLevel="0" max="27" min="26" style="4" width="5.71"/>
    <col collapsed="false" customWidth="true" hidden="false" outlineLevel="0" max="28" min="28" style="4" width="6.52"/>
    <col collapsed="false" customWidth="true" hidden="false" outlineLevel="0" max="29" min="29" style="4" width="5.71"/>
    <col collapsed="false" customWidth="true" hidden="false" outlineLevel="0" max="30" min="30" style="4" width="6.52"/>
    <col collapsed="false" customWidth="true" hidden="false" outlineLevel="0" max="31" min="31" style="4" width="5.71"/>
    <col collapsed="false" customWidth="true" hidden="false" outlineLevel="0" max="32" min="32" style="3" width="9.77"/>
    <col collapsed="false" customWidth="true" hidden="false" outlineLevel="0" max="33" min="33" style="3" width="8.95"/>
    <col collapsed="false" customWidth="true" hidden="false" outlineLevel="0" max="34" min="34" style="2" width="8.04"/>
    <col collapsed="false" customWidth="true" hidden="false" outlineLevel="0" max="35" min="35" style="3" width="8.04"/>
    <col collapsed="false" customWidth="true" hidden="false" outlineLevel="0" max="36" min="36" style="3" width="6.94"/>
    <col collapsed="false" customWidth="true" hidden="false" outlineLevel="0" max="37" min="37" style="2" width="11.28"/>
    <col collapsed="false" customWidth="true" hidden="false" outlineLevel="0" max="38" min="38" style="1" width="9.86"/>
    <col collapsed="false" customWidth="true" hidden="false" outlineLevel="0" max="39" min="39" style="1" width="6.52"/>
    <col collapsed="false" customWidth="true" hidden="false" outlineLevel="0" max="40" min="40" style="1" width="4.29"/>
    <col collapsed="false" customWidth="true" hidden="false" outlineLevel="0" max="41" min="41" style="1" width="7.54"/>
    <col collapsed="false" customWidth="true" hidden="false" outlineLevel="0" max="42" min="42" style="1" width="4.29"/>
    <col collapsed="false" customWidth="true" hidden="false" outlineLevel="0" max="43" min="43" style="1" width="8.24"/>
    <col collapsed="false" customWidth="true" hidden="false" outlineLevel="0" max="44" min="44" style="1" width="8.44"/>
    <col collapsed="false" customWidth="true" hidden="false" outlineLevel="0" max="45" min="45" style="1" width="7.84"/>
    <col collapsed="false" customWidth="true" hidden="false" outlineLevel="0" max="1025" min="46" style="1" width="9.61"/>
  </cols>
  <sheetData>
    <row r="1" s="5" customFormat="true" ht="12.8" hidden="false" customHeight="false" outlineLevel="0" collapsed="false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7" t="s">
        <v>20</v>
      </c>
      <c r="V1" s="7" t="s">
        <v>21</v>
      </c>
      <c r="W1" s="7" t="s">
        <v>22</v>
      </c>
      <c r="X1" s="5" t="s">
        <v>23</v>
      </c>
      <c r="Y1" s="5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7" t="s">
        <v>31</v>
      </c>
      <c r="AG1" s="7" t="s">
        <v>32</v>
      </c>
      <c r="AH1" s="6" t="s">
        <v>33</v>
      </c>
      <c r="AI1" s="7" t="s">
        <v>34</v>
      </c>
      <c r="AJ1" s="7" t="s">
        <v>35</v>
      </c>
      <c r="AK1" s="6" t="s">
        <v>36</v>
      </c>
      <c r="AL1" s="6" t="s">
        <v>37</v>
      </c>
      <c r="AM1" s="6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</row>
    <row r="2" customFormat="false" ht="12.8" hidden="false" customHeight="false" outlineLevel="0" collapsed="false">
      <c r="A2" s="1" t="s">
        <v>45</v>
      </c>
      <c r="B2" s="1" t="s">
        <v>46</v>
      </c>
      <c r="D2" s="2" t="n">
        <v>1</v>
      </c>
      <c r="H2" s="1" t="s">
        <v>47</v>
      </c>
      <c r="J2" s="9" t="n">
        <v>1.6764</v>
      </c>
      <c r="K2" s="9"/>
      <c r="L2" s="9"/>
      <c r="M2" s="9"/>
      <c r="N2" s="9"/>
      <c r="O2" s="2" t="n">
        <v>0</v>
      </c>
      <c r="P2" s="2" t="n">
        <v>0</v>
      </c>
      <c r="Q2" s="2" t="n">
        <v>0</v>
      </c>
      <c r="R2" s="2" t="n">
        <v>0</v>
      </c>
      <c r="S2" s="2" t="n">
        <v>0</v>
      </c>
      <c r="T2" s="2" t="n">
        <v>0</v>
      </c>
      <c r="U2" s="3" t="n">
        <f aca="false">IF(H2="CYL",PI()*J2*(J2+K2)/2,IF(H2="BOX",((J2*K2)+(K2*L2)+(L2*J2))/2,IF(H2="SPH",PI()*J2*J2,-1)))</f>
        <v>8.8288711157948</v>
      </c>
      <c r="V2" s="3" t="n">
        <f aca="false">IF(H2="CYL",PI()*J2*J2*K2,IF(H2="BOX", J2*K2*L2,IF(H2="SPH",4*PI()*J2*J2*J2/3,-1)))</f>
        <v>19.7342927180245</v>
      </c>
      <c r="X2" s="1" t="s">
        <v>48</v>
      </c>
      <c r="Z2" s="4" t="n">
        <f aca="false">(Z3+AA2+AB3)*0.2</f>
        <v>254.7</v>
      </c>
      <c r="AA2" s="4" t="n">
        <f aca="false">SUM(AA4:AA1000)</f>
        <v>27</v>
      </c>
      <c r="AD2" s="4" t="n">
        <f aca="false">AD3+AA2+Z2</f>
        <v>1528.2</v>
      </c>
      <c r="AF2" s="3" t="n">
        <f aca="false">Z2/V2</f>
        <v>12.9064671148496</v>
      </c>
      <c r="AG2" s="3" t="n">
        <f aca="false">Z2/U2/IF(H2="CYL",0.916,IF(H2="BOX",0.919,IF(H2="SPH",0.915,0)))</f>
        <v>31.5284538744392</v>
      </c>
      <c r="AM2" s="1" t="n">
        <v>95000</v>
      </c>
    </row>
    <row r="3" customFormat="false" ht="12.8" hidden="false" customHeight="false" outlineLevel="0" collapsed="false">
      <c r="A3" s="1" t="s">
        <v>49</v>
      </c>
      <c r="B3" s="1" t="s">
        <v>50</v>
      </c>
      <c r="D3" s="2" t="n">
        <v>1</v>
      </c>
      <c r="E3" s="2" t="s">
        <v>45</v>
      </c>
      <c r="H3" s="1" t="s">
        <v>47</v>
      </c>
      <c r="J3" s="9" t="n">
        <v>1.4043</v>
      </c>
      <c r="K3" s="9"/>
      <c r="L3" s="9"/>
      <c r="M3" s="9"/>
      <c r="N3" s="9"/>
      <c r="O3" s="2" t="n">
        <v>0</v>
      </c>
      <c r="P3" s="2" t="n">
        <v>0</v>
      </c>
      <c r="Q3" s="2" t="n">
        <v>0</v>
      </c>
      <c r="R3" s="2" t="n">
        <v>0</v>
      </c>
      <c r="S3" s="2" t="n">
        <v>0</v>
      </c>
      <c r="T3" s="2" t="n">
        <v>0</v>
      </c>
      <c r="U3" s="3" t="n">
        <f aca="false">IF(H3="CYL",PI()*J3*(J3+K3)/2,IF(H3="BOX",((J3*K3)+(K3*L3)+(L3*J3))/2,IF(H3="SPH",PI()*J3*J3,-1)))</f>
        <v>6.19540446463338</v>
      </c>
      <c r="V3" s="3" t="n">
        <f aca="false">IF(H3="CYL",PI()*J3*J3*K3,IF(H3="BOX", J3*K3*L3,IF(H3="SPH",4*PI()*J3*J3*J3/3,-1)))</f>
        <v>11.6002753195795</v>
      </c>
      <c r="X3" s="1" t="s">
        <v>48</v>
      </c>
      <c r="Z3" s="4" t="n">
        <f aca="false">AB3*0.2</f>
        <v>207.75</v>
      </c>
      <c r="AB3" s="4" t="n">
        <f aca="false">SUM(AB4:AB1000)</f>
        <v>1038.75</v>
      </c>
      <c r="AD3" s="4" t="n">
        <f aca="false">AB3+Z3</f>
        <v>1246.5</v>
      </c>
      <c r="AF3" s="3" t="n">
        <f aca="false">Z3/V3</f>
        <v>17.9090576970488</v>
      </c>
      <c r="AG3" s="3" t="n">
        <f aca="false">Z3/U3/IF(H3="CYL",0.916,IF(H3="BOX",0.919,IF(H3="SPH",0.915,0)))</f>
        <v>36.6479995977639</v>
      </c>
      <c r="AM3" s="1" t="n">
        <v>78000</v>
      </c>
    </row>
    <row r="4" customFormat="false" ht="12.8" hidden="false" customHeight="false" outlineLevel="0" collapsed="false">
      <c r="A4" s="1" t="s">
        <v>51</v>
      </c>
      <c r="B4" s="1" t="s">
        <v>52</v>
      </c>
      <c r="D4" s="2" t="n">
        <v>1</v>
      </c>
      <c r="E4" s="2" t="s">
        <v>45</v>
      </c>
      <c r="F4" s="2" t="s">
        <v>53</v>
      </c>
      <c r="H4" s="1" t="s">
        <v>54</v>
      </c>
      <c r="I4" s="1" t="n">
        <v>0.333</v>
      </c>
      <c r="J4" s="2" t="n">
        <v>0.021</v>
      </c>
      <c r="K4" s="2" t="n">
        <v>0.975</v>
      </c>
      <c r="L4" s="2" t="n">
        <v>1.8</v>
      </c>
      <c r="O4" s="2" t="n">
        <v>-1.8</v>
      </c>
      <c r="P4" s="2" t="n">
        <v>0</v>
      </c>
      <c r="Q4" s="2" t="n">
        <v>-0.9</v>
      </c>
      <c r="R4" s="2" t="n">
        <v>0</v>
      </c>
      <c r="S4" s="2" t="n">
        <v>90</v>
      </c>
      <c r="T4" s="2" t="n">
        <v>0</v>
      </c>
      <c r="U4" s="3" t="n">
        <f aca="false">IF(H4="CYL",PI()*J4*(J4+K4)/2,IF(H4="BOX",((J4*K4)+(K4*L4)+(L4*J4))/2,IF(H4="SPH",PI()*J4*J4,-1)))</f>
        <v>0.9066375</v>
      </c>
      <c r="V4" s="3" t="n">
        <f aca="false">IF(H4="CYL",PI()*J4*J4*K4,IF(H4="BOX", J4*K4*L4,-1))</f>
        <v>0.036855</v>
      </c>
      <c r="X4" s="1" t="s">
        <v>55</v>
      </c>
      <c r="Z4" s="4" t="n">
        <v>9</v>
      </c>
      <c r="AA4" s="4" t="n">
        <f aca="false">IF(AND(ISBLANK(C4),NOT(ISBLANK(F4))),AE4,0)</f>
        <v>9</v>
      </c>
      <c r="AB4" s="4" t="n">
        <f aca="false">IF(AND(ISBLANK(C4),ISBLANK(F4),ISBLANK(E4)),AE4,0)</f>
        <v>0</v>
      </c>
      <c r="AC4" s="4" t="n">
        <f aca="false">IF(ISBLANK(C4),SUMIFS(AE$2:AE$1000,E$2:E$1000,A4),0)</f>
        <v>0</v>
      </c>
      <c r="AD4" s="4" t="n">
        <f aca="false">IF(ISBLANK(C4),AC4+Z4,0)</f>
        <v>9</v>
      </c>
      <c r="AE4" s="4" t="n">
        <f aca="false">IF(ISBLANK(C4),AD4*IF(ISBLANK(D4), 1, D4),0)</f>
        <v>9</v>
      </c>
      <c r="AF4" s="3" t="n">
        <f aca="false">Z4/V4</f>
        <v>244.200244200244</v>
      </c>
      <c r="AG4" s="3" t="n">
        <f aca="false">Z4/U4/IF(H4="CYL",0.916,IF(H4="BOX",0.919,IF(H4="SPH",0.915,0)))</f>
        <v>10.8017300590949</v>
      </c>
      <c r="AR4" s="1" t="n">
        <v>0.8</v>
      </c>
    </row>
    <row r="5" customFormat="false" ht="12.8" hidden="false" customHeight="false" outlineLevel="0" collapsed="false">
      <c r="A5" s="1" t="s">
        <v>56</v>
      </c>
      <c r="B5" s="1" t="s">
        <v>57</v>
      </c>
      <c r="D5" s="2" t="n">
        <v>1</v>
      </c>
      <c r="E5" s="2" t="s">
        <v>45</v>
      </c>
      <c r="F5" s="2" t="s">
        <v>53</v>
      </c>
      <c r="H5" s="1" t="s">
        <v>54</v>
      </c>
      <c r="I5" s="1" t="n">
        <v>0.333</v>
      </c>
      <c r="J5" s="2" t="n">
        <v>0.021</v>
      </c>
      <c r="K5" s="2" t="n">
        <v>0.975</v>
      </c>
      <c r="L5" s="2" t="n">
        <v>1.8</v>
      </c>
      <c r="O5" s="2" t="n">
        <v>0.9</v>
      </c>
      <c r="P5" s="2" t="n">
        <v>1.56</v>
      </c>
      <c r="Q5" s="2" t="n">
        <v>-0.9</v>
      </c>
      <c r="R5" s="2" t="n">
        <v>0</v>
      </c>
      <c r="S5" s="2" t="n">
        <v>90</v>
      </c>
      <c r="T5" s="2" t="n">
        <v>60</v>
      </c>
      <c r="U5" s="3" t="n">
        <f aca="false">IF(H5="CYL",PI()*J5*(J5+K5)/2,IF(H5="BOX",((J5*K5)+(K5*L5)+(L5*J5))/2,IF(H5="SPH",PI()*J5*J5,-1)))</f>
        <v>0.9066375</v>
      </c>
      <c r="V5" s="3" t="n">
        <f aca="false">IF(H5="CYL",PI()*J5*J5*K5,IF(H5="BOX", J5*K5*L5,-1))</f>
        <v>0.036855</v>
      </c>
      <c r="X5" s="1" t="s">
        <v>55</v>
      </c>
      <c r="Z5" s="4" t="n">
        <v>9</v>
      </c>
      <c r="AA5" s="4" t="n">
        <f aca="false">IF(AND(ISBLANK(C5),NOT(ISBLANK(F5))),AE5,0)</f>
        <v>9</v>
      </c>
      <c r="AB5" s="4" t="n">
        <f aca="false">IF(AND(ISBLANK(C5),ISBLANK(F5),ISBLANK(E5)),AE5,0)</f>
        <v>0</v>
      </c>
      <c r="AC5" s="4" t="n">
        <f aca="false">IF(ISBLANK(C5),SUMIFS(AE$2:AE$1000,E$2:E$1000,A5),0)</f>
        <v>0</v>
      </c>
      <c r="AD5" s="4" t="n">
        <f aca="false">IF(ISBLANK(C5),AC5+Z5,0)</f>
        <v>9</v>
      </c>
      <c r="AE5" s="4" t="n">
        <f aca="false">IF(ISBLANK(C5),AD5*IF(ISBLANK(D5), 1, D5),0)</f>
        <v>9</v>
      </c>
      <c r="AF5" s="3" t="n">
        <f aca="false">Z5/V5</f>
        <v>244.200244200244</v>
      </c>
      <c r="AG5" s="3" t="n">
        <f aca="false">Z5/U5/IF(H5="CYL",0.916,IF(H5="BOX",0.919,IF(H5="SPH",0.915,0)))</f>
        <v>10.8017300590949</v>
      </c>
      <c r="AR5" s="1" t="n">
        <v>0.8</v>
      </c>
    </row>
    <row r="6" customFormat="false" ht="12.8" hidden="false" customHeight="false" outlineLevel="0" collapsed="false">
      <c r="A6" s="1" t="s">
        <v>58</v>
      </c>
      <c r="B6" s="1" t="s">
        <v>59</v>
      </c>
      <c r="D6" s="2" t="n">
        <v>1</v>
      </c>
      <c r="E6" s="2" t="s">
        <v>45</v>
      </c>
      <c r="F6" s="2" t="s">
        <v>53</v>
      </c>
      <c r="H6" s="1" t="s">
        <v>54</v>
      </c>
      <c r="I6" s="1" t="n">
        <v>0.333</v>
      </c>
      <c r="J6" s="2" t="n">
        <v>0.021</v>
      </c>
      <c r="K6" s="2" t="n">
        <v>0.975</v>
      </c>
      <c r="L6" s="2" t="n">
        <v>1.8</v>
      </c>
      <c r="O6" s="2" t="n">
        <v>0.9</v>
      </c>
      <c r="P6" s="2" t="n">
        <v>-1.56</v>
      </c>
      <c r="Q6" s="2" t="n">
        <v>-0.9</v>
      </c>
      <c r="R6" s="2" t="n">
        <v>0</v>
      </c>
      <c r="S6" s="2" t="n">
        <v>90</v>
      </c>
      <c r="T6" s="2" t="n">
        <v>120</v>
      </c>
      <c r="U6" s="3" t="n">
        <f aca="false">IF(H6="CYL",PI()*J6*(J6+K6)/2,IF(H6="BOX",((J6*K6)+(K6*L6)+(L6*J6))/2,IF(H6="SPH",PI()*J6*J6,-1)))</f>
        <v>0.9066375</v>
      </c>
      <c r="V6" s="3" t="n">
        <f aca="false">IF(H6="CYL",PI()*J6*J6*K6,IF(H6="BOX", J6*K6*L6,-1))</f>
        <v>0.036855</v>
      </c>
      <c r="X6" s="1" t="s">
        <v>55</v>
      </c>
      <c r="Z6" s="4" t="n">
        <v>9</v>
      </c>
      <c r="AA6" s="4" t="n">
        <f aca="false">IF(AND(ISBLANK(C6),NOT(ISBLANK(F6))),AE6,0)</f>
        <v>9</v>
      </c>
      <c r="AB6" s="4" t="n">
        <f aca="false">IF(AND(ISBLANK(C6),ISBLANK(F6),ISBLANK(E6)),AE6,0)</f>
        <v>0</v>
      </c>
      <c r="AC6" s="4" t="n">
        <f aca="false">IF(ISBLANK(C6),SUMIFS(AE$2:AE$1000,E$2:E$1000,A6),0)</f>
        <v>0</v>
      </c>
      <c r="AD6" s="4" t="n">
        <f aca="false">IF(ISBLANK(C6),AC6+Z6,0)</f>
        <v>9</v>
      </c>
      <c r="AE6" s="4" t="n">
        <f aca="false">IF(ISBLANK(C6),AD6*IF(ISBLANK(D6), 1, D6),0)</f>
        <v>9</v>
      </c>
      <c r="AF6" s="3" t="n">
        <f aca="false">Z6/V6</f>
        <v>244.200244200244</v>
      </c>
      <c r="AG6" s="3" t="n">
        <f aca="false">Z6/U6/IF(H6="CYL",0.916,IF(H6="BOX",0.919,IF(H6="SPH",0.915,0)))</f>
        <v>10.8017300590949</v>
      </c>
      <c r="AR6" s="1" t="n">
        <v>0.8</v>
      </c>
    </row>
    <row r="7" customFormat="false" ht="12.8" hidden="false" customHeight="false" outlineLevel="0" collapsed="false">
      <c r="A7" s="1" t="s">
        <v>60</v>
      </c>
      <c r="B7" s="1" t="s">
        <v>61</v>
      </c>
      <c r="D7" s="2" t="n">
        <v>1</v>
      </c>
      <c r="H7" s="1" t="s">
        <v>62</v>
      </c>
      <c r="J7" s="2" t="n">
        <v>0.349</v>
      </c>
      <c r="K7" s="2" t="n">
        <v>0.372</v>
      </c>
      <c r="O7" s="2" t="n">
        <v>0</v>
      </c>
      <c r="P7" s="2" t="n">
        <v>0</v>
      </c>
      <c r="Q7" s="2" t="n">
        <v>1.75</v>
      </c>
      <c r="R7" s="2" t="n">
        <v>0</v>
      </c>
      <c r="S7" s="2" t="n">
        <v>90</v>
      </c>
      <c r="T7" s="2" t="n">
        <v>0</v>
      </c>
      <c r="U7" s="3" t="n">
        <f aca="false">IF(H7="CYL",PI()*J7*(J7+K7)/2,IF(H7="BOX",((J7*K7)+(K7*L7)+(L7*J7))/2,IF(H7="SPH",PI()*J7*J7,-1)))</f>
        <v>0.395257908915073</v>
      </c>
      <c r="V7" s="3" t="n">
        <f aca="false">IF(H7="CYL",PI()*J7*J7*K7,IF(H7="BOX", J7*K7*L7,-1))</f>
        <v>0.142345475169559</v>
      </c>
      <c r="X7" s="1" t="s">
        <v>63</v>
      </c>
      <c r="Z7" s="4" t="n">
        <v>10.95</v>
      </c>
      <c r="AA7" s="4" t="n">
        <f aca="false">IF(AND(ISBLANK(C7),NOT(ISBLANK(F7))),AE7,0)</f>
        <v>0</v>
      </c>
      <c r="AB7" s="4" t="n">
        <f aca="false">IF(AND(ISBLANK(C7),ISBLANK(F7),ISBLANK(E7)),AE7,0)</f>
        <v>10.95</v>
      </c>
      <c r="AC7" s="4" t="n">
        <f aca="false">IF(ISBLANK(C7),SUMIFS(AE$2:AE$1000,E$2:E$1000,A7),0)</f>
        <v>0</v>
      </c>
      <c r="AD7" s="4" t="n">
        <f aca="false">IF(ISBLANK(C7),AC7+Z7,0)</f>
        <v>10.95</v>
      </c>
      <c r="AE7" s="4" t="n">
        <f aca="false">IF(ISBLANK(C7),AD7*IF(ISBLANK(D7), 1, D7),0)</f>
        <v>10.95</v>
      </c>
      <c r="AF7" s="3" t="n">
        <f aca="false">Z7/V7</f>
        <v>76.9255221281644</v>
      </c>
      <c r="AG7" s="3" t="n">
        <f aca="false">Z7/U7/IF(H7="CYL",0.916,IF(H7="BOX",0.919,IF(H7="SPH",0.915,0)))</f>
        <v>30.2439197344037</v>
      </c>
      <c r="AR7" s="1" t="n">
        <v>0.8</v>
      </c>
    </row>
    <row r="8" customFormat="false" ht="12.8" hidden="false" customHeight="false" outlineLevel="0" collapsed="false">
      <c r="A8" s="1" t="s">
        <v>64</v>
      </c>
      <c r="B8" s="1" t="s">
        <v>65</v>
      </c>
      <c r="D8" s="2" t="n">
        <v>1</v>
      </c>
      <c r="H8" s="1" t="s">
        <v>62</v>
      </c>
      <c r="J8" s="2" t="n">
        <v>0.684</v>
      </c>
      <c r="K8" s="2" t="n">
        <v>0.069</v>
      </c>
      <c r="O8" s="2" t="n">
        <v>0</v>
      </c>
      <c r="P8" s="2" t="n">
        <v>0</v>
      </c>
      <c r="Q8" s="2" t="n">
        <v>1.58</v>
      </c>
      <c r="R8" s="2" t="n">
        <v>0</v>
      </c>
      <c r="S8" s="2" t="n">
        <v>90</v>
      </c>
      <c r="T8" s="2" t="n">
        <v>0</v>
      </c>
      <c r="U8" s="3" t="n">
        <f aca="false">IF(H8="CYL",PI()*J8*(J8+K8)/2,IF(H8="BOX",((J8*K8)+(K8*L8)+(L8*J8))/2,IF(H8="SPH",PI()*J8*J8,-1)))</f>
        <v>0.809041789708365</v>
      </c>
      <c r="V8" s="3" t="n">
        <f aca="false">IF(H8="CYL",PI()*J8*J8*K8,IF(H8="BOX", J8*K8*L8,-1))</f>
        <v>0.101417095105116</v>
      </c>
      <c r="X8" s="1" t="s">
        <v>63</v>
      </c>
      <c r="Z8" s="4" t="n">
        <v>25.9</v>
      </c>
      <c r="AA8" s="4" t="n">
        <f aca="false">IF(AND(ISBLANK(C8),NOT(ISBLANK(F8))),AE8,0)</f>
        <v>0</v>
      </c>
      <c r="AB8" s="4" t="n">
        <f aca="false">IF(AND(ISBLANK(C8),ISBLANK(F8),ISBLANK(E8)),AE8,0)</f>
        <v>25.9</v>
      </c>
      <c r="AC8" s="4" t="n">
        <f aca="false">IF(ISBLANK(C8),SUMIFS(AE$2:AE$1000,E$2:E$1000,A8),0)</f>
        <v>0</v>
      </c>
      <c r="AD8" s="4" t="n">
        <f aca="false">IF(ISBLANK(C8),AC8+Z8,0)</f>
        <v>25.9</v>
      </c>
      <c r="AE8" s="4" t="n">
        <f aca="false">IF(ISBLANK(C8),AD8*IF(ISBLANK(D8), 1, D8),0)</f>
        <v>25.9</v>
      </c>
      <c r="AF8" s="3" t="n">
        <f aca="false">Z8/V8</f>
        <v>255.381008232936</v>
      </c>
      <c r="AG8" s="3" t="n">
        <f aca="false">Z8/U8/IF(H8="CYL",0.916,IF(H8="BOX",0.919,IF(H8="SPH",0.915,0)))</f>
        <v>34.9488858671911</v>
      </c>
      <c r="AR8" s="1" t="n">
        <v>0.8</v>
      </c>
    </row>
    <row r="9" customFormat="false" ht="12.8" hidden="false" customHeight="false" outlineLevel="0" collapsed="false">
      <c r="A9" s="1" t="s">
        <v>66</v>
      </c>
      <c r="B9" s="1" t="s">
        <v>67</v>
      </c>
      <c r="D9" s="2" t="n">
        <v>1</v>
      </c>
      <c r="H9" s="1" t="s">
        <v>54</v>
      </c>
      <c r="J9" s="2" t="n">
        <v>0.032</v>
      </c>
      <c r="K9" s="2" t="n">
        <v>0.962</v>
      </c>
      <c r="L9" s="2" t="n">
        <v>1.456</v>
      </c>
      <c r="O9" s="2" t="n">
        <v>0</v>
      </c>
      <c r="P9" s="2" t="n">
        <v>0</v>
      </c>
      <c r="Q9" s="2" t="n">
        <v>0.15</v>
      </c>
      <c r="R9" s="2" t="n">
        <v>0</v>
      </c>
      <c r="S9" s="2" t="n">
        <v>90</v>
      </c>
      <c r="T9" s="2" t="n">
        <v>0</v>
      </c>
      <c r="U9" s="3" t="n">
        <f aca="false">IF(H9="CYL",PI()*J9*(J9+K9)/2,IF(H9="BOX",((J9*K9)+(K9*L9)+(L9*J9))/2,IF(H9="SPH",PI()*J9*J9,-1)))</f>
        <v>0.739024</v>
      </c>
      <c r="V9" s="3" t="n">
        <f aca="false">IF(H9="CYL",PI()*J9*J9*K9,IF(H9="BOX", J9*K9*L9,-1))</f>
        <v>0.044821504</v>
      </c>
      <c r="X9" s="1" t="s">
        <v>68</v>
      </c>
      <c r="Z9" s="4" t="n">
        <v>37.95</v>
      </c>
      <c r="AA9" s="4" t="n">
        <f aca="false">IF(AND(ISBLANK(C9),NOT(ISBLANK(F9))),AE9,0)</f>
        <v>0</v>
      </c>
      <c r="AB9" s="4" t="n">
        <f aca="false">IF(AND(ISBLANK(C9),ISBLANK(F9),ISBLANK(E9)),AE9,0)</f>
        <v>37.95</v>
      </c>
      <c r="AC9" s="4" t="n">
        <f aca="false">IF(ISBLANK(C9),SUMIFS(AE$2:AE$1000,E$2:E$1000,A9),0)</f>
        <v>0</v>
      </c>
      <c r="AD9" s="4" t="n">
        <f aca="false">IF(ISBLANK(C9),AC9+Z9,0)</f>
        <v>37.95</v>
      </c>
      <c r="AE9" s="4" t="n">
        <f aca="false">IF(ISBLANK(C9),AD9*IF(ISBLANK(D9), 1, D9),0)</f>
        <v>37.95</v>
      </c>
      <c r="AF9" s="3" t="n">
        <f aca="false">Z9/V9</f>
        <v>846.691802220648</v>
      </c>
      <c r="AG9" s="3" t="n">
        <f aca="false">Z9/U9/IF(H9="CYL",0.916,IF(H9="BOX",0.919,IF(H9="SPH",0.915,0)))</f>
        <v>55.8775976766322</v>
      </c>
    </row>
    <row r="10" customFormat="false" ht="12.8" hidden="false" customHeight="false" outlineLevel="0" collapsed="false">
      <c r="A10" s="1" t="s">
        <v>69</v>
      </c>
      <c r="B10" s="1" t="s">
        <v>70</v>
      </c>
      <c r="D10" s="2" t="n">
        <v>1</v>
      </c>
      <c r="H10" s="1" t="s">
        <v>62</v>
      </c>
      <c r="J10" s="2" t="n">
        <v>0.325</v>
      </c>
      <c r="K10" s="2" t="n">
        <v>1.518</v>
      </c>
      <c r="O10" s="2" t="n">
        <v>0</v>
      </c>
      <c r="P10" s="2" t="n">
        <v>0</v>
      </c>
      <c r="Q10" s="2" t="n">
        <v>0.9</v>
      </c>
      <c r="R10" s="2" t="n">
        <v>0</v>
      </c>
      <c r="S10" s="2" t="n">
        <v>90</v>
      </c>
      <c r="T10" s="2" t="n">
        <v>0</v>
      </c>
      <c r="U10" s="3" t="n">
        <f aca="false">IF(H10="CYL",PI()*J10*(J10+K10)/2,IF(H10="BOX",((J10*K10)+(K10*L10)+(L10*J10))/2,IF(H10="SPH",PI()*J10*J10,-1)))</f>
        <v>0.940867729841973</v>
      </c>
      <c r="V10" s="3" t="n">
        <f aca="false">IF(H10="CYL",PI()*J10*J10*K10,IF(H10="BOX", J10*K10*L10,-1))</f>
        <v>0.50371903908577</v>
      </c>
      <c r="X10" s="1" t="s">
        <v>71</v>
      </c>
      <c r="Z10" s="4" t="n">
        <v>12.4</v>
      </c>
      <c r="AA10" s="4" t="n">
        <f aca="false">IF(AND(ISBLANK(C10),NOT(ISBLANK(F10))),AE10,0)</f>
        <v>0</v>
      </c>
      <c r="AB10" s="4" t="n">
        <f aca="false">IF(AND(ISBLANK(C10),ISBLANK(F10),ISBLANK(E10)),AE10,0)</f>
        <v>12.4</v>
      </c>
      <c r="AC10" s="4" t="n">
        <f aca="false">IF(ISBLANK(C10),SUMIFS(AE$2:AE$1000,E$2:E$1000,A10),0)</f>
        <v>0</v>
      </c>
      <c r="AD10" s="4" t="n">
        <f aca="false">IF(ISBLANK(C10),AC10+Z10,0)</f>
        <v>12.4</v>
      </c>
      <c r="AE10" s="4" t="n">
        <f aca="false">IF(ISBLANK(C10),AD10*IF(ISBLANK(D10), 1, D10),0)</f>
        <v>12.4</v>
      </c>
      <c r="AF10" s="3" t="n">
        <f aca="false">Z10/V10</f>
        <v>24.6168975913745</v>
      </c>
      <c r="AG10" s="3" t="n">
        <f aca="false">Z10/U10/IF(H10="CYL",0.916,IF(H10="BOX",0.919,IF(H10="SPH",0.915,0)))</f>
        <v>14.3879075395686</v>
      </c>
    </row>
    <row r="11" customFormat="false" ht="12.8" hidden="false" customHeight="false" outlineLevel="0" collapsed="false">
      <c r="A11" s="1" t="s">
        <v>72</v>
      </c>
      <c r="B11" s="1" t="s">
        <v>73</v>
      </c>
      <c r="D11" s="2" t="n">
        <v>1</v>
      </c>
      <c r="H11" s="1" t="s">
        <v>62</v>
      </c>
      <c r="J11" s="2" t="n">
        <v>0.111</v>
      </c>
      <c r="K11" s="2" t="n">
        <v>0.141</v>
      </c>
      <c r="O11" s="2" t="n">
        <v>0.65</v>
      </c>
      <c r="P11" s="2" t="n">
        <v>0</v>
      </c>
      <c r="Q11" s="2" t="n">
        <v>-0.84</v>
      </c>
      <c r="R11" s="2" t="n">
        <v>0</v>
      </c>
      <c r="S11" s="2" t="n">
        <v>90</v>
      </c>
      <c r="T11" s="2" t="n">
        <v>0</v>
      </c>
      <c r="U11" s="3" t="n">
        <f aca="false">IF(H11="CYL",PI()*J11*(J11+K11)/2,IF(H11="BOX",((J11*K11)+(K11*L11)+(L11*J11))/2,IF(H11="SPH",PI()*J11*J11,-1)))</f>
        <v>0.0439383148531068</v>
      </c>
      <c r="V11" s="3" t="n">
        <f aca="false">IF(H11="CYL",PI()*J11*J11*K11,IF(H11="BOX", J11*K11*L11,-1))</f>
        <v>0.00545776639496806</v>
      </c>
      <c r="X11" s="1" t="s">
        <v>74</v>
      </c>
      <c r="Z11" s="4" t="n">
        <v>10.3</v>
      </c>
      <c r="AA11" s="4" t="n">
        <f aca="false">IF(AND(ISBLANK(C11),NOT(ISBLANK(F11))),AE11,0)</f>
        <v>0</v>
      </c>
      <c r="AB11" s="4" t="n">
        <f aca="false">IF(AND(ISBLANK(C11),ISBLANK(F11),ISBLANK(E11)),AE11,0)</f>
        <v>10.3</v>
      </c>
      <c r="AC11" s="4" t="n">
        <f aca="false">IF(ISBLANK(C11),SUMIFS(AE$2:AE$1000,E$2:E$1000,A11),0)</f>
        <v>0</v>
      </c>
      <c r="AD11" s="4" t="n">
        <f aca="false">IF(ISBLANK(C11),AC11+Z11,0)</f>
        <v>10.3</v>
      </c>
      <c r="AE11" s="4" t="n">
        <f aca="false">IF(ISBLANK(C11),AD11*IF(ISBLANK(D11), 1, D11),0)</f>
        <v>10.3</v>
      </c>
      <c r="AF11" s="3" t="n">
        <f aca="false">Z11/V11</f>
        <v>1887.21891972078</v>
      </c>
      <c r="AG11" s="3" t="n">
        <f aca="false">Z11/U11/IF(H11="CYL",0.916,IF(H11="BOX",0.919,IF(H11="SPH",0.915,0)))</f>
        <v>255.916539410047</v>
      </c>
    </row>
    <row r="12" customFormat="false" ht="12.8" hidden="false" customHeight="false" outlineLevel="0" collapsed="false">
      <c r="A12" s="1" t="s">
        <v>75</v>
      </c>
      <c r="B12" s="1" t="s">
        <v>76</v>
      </c>
      <c r="D12" s="2" t="n">
        <v>3</v>
      </c>
      <c r="E12" s="2" t="s">
        <v>77</v>
      </c>
      <c r="H12" s="1" t="s">
        <v>54</v>
      </c>
      <c r="J12" s="2" t="n">
        <v>0.009</v>
      </c>
      <c r="K12" s="2" t="n">
        <v>0.194</v>
      </c>
      <c r="L12" s="2" t="n">
        <v>0.424</v>
      </c>
      <c r="O12" s="2" t="n">
        <v>0</v>
      </c>
      <c r="P12" s="2" t="n">
        <v>0</v>
      </c>
      <c r="Q12" s="2" t="n">
        <v>0</v>
      </c>
      <c r="R12" s="2" t="n">
        <v>0</v>
      </c>
      <c r="S12" s="2" t="n">
        <v>0</v>
      </c>
      <c r="T12" s="2" t="n">
        <v>0</v>
      </c>
      <c r="U12" s="3" t="n">
        <f aca="false">IF(H12="CYL",PI()*J12*(J12+K12)/2,IF(H12="BOX",((J12*K12)+(K12*L12)+(L12*J12))/2,IF(H12="SPH",PI()*J12*J12,-1)))</f>
        <v>0.043909</v>
      </c>
      <c r="V12" s="3" t="n">
        <f aca="false">IF(H12="CYL",PI()*J12*J12*K12,IF(H12="BOX", J12*K12*L12,-1))</f>
        <v>0.000740304</v>
      </c>
      <c r="X12" s="1" t="s">
        <v>78</v>
      </c>
      <c r="Z12" s="4" t="n">
        <v>1.45</v>
      </c>
      <c r="AA12" s="4" t="n">
        <f aca="false">IF(AND(ISBLANK(C12),NOT(ISBLANK(F12))),AE12,0)</f>
        <v>0</v>
      </c>
      <c r="AB12" s="4" t="n">
        <f aca="false">IF(AND(ISBLANK(C12),ISBLANK(F12),ISBLANK(E12)),AE12,0)</f>
        <v>0</v>
      </c>
      <c r="AC12" s="4" t="n">
        <f aca="false">IF(ISBLANK(C12),SUMIFS(AE$2:AE$1000,E$2:E$1000,A12),0)</f>
        <v>0</v>
      </c>
      <c r="AD12" s="4" t="n">
        <f aca="false">IF(ISBLANK(C12),AC12+Z12,0)</f>
        <v>1.45</v>
      </c>
      <c r="AE12" s="4" t="n">
        <f aca="false">IF(ISBLANK(C12),AD12*IF(ISBLANK(D12), 1, D12),0)</f>
        <v>4.35</v>
      </c>
      <c r="AF12" s="3" t="n">
        <f aca="false">Z12/V12</f>
        <v>1958.65482288357</v>
      </c>
      <c r="AG12" s="3" t="n">
        <f aca="false">Z12/U12/IF(H12="CYL",0.916,IF(H12="BOX",0.919,IF(H12="SPH",0.915,0)))</f>
        <v>35.9334523366669</v>
      </c>
    </row>
    <row r="13" customFormat="false" ht="12.8" hidden="false" customHeight="false" outlineLevel="0" collapsed="false">
      <c r="A13" s="1" t="s">
        <v>77</v>
      </c>
      <c r="B13" s="1" t="s">
        <v>79</v>
      </c>
      <c r="D13" s="2" t="n">
        <v>1</v>
      </c>
      <c r="H13" s="1" t="s">
        <v>54</v>
      </c>
      <c r="J13" s="2" t="n">
        <v>0.169</v>
      </c>
      <c r="K13" s="2" t="n">
        <v>0.21</v>
      </c>
      <c r="L13" s="2" t="n">
        <v>0.497</v>
      </c>
      <c r="O13" s="2" t="n">
        <v>-0.45</v>
      </c>
      <c r="P13" s="2" t="n">
        <v>-0.65</v>
      </c>
      <c r="Q13" s="2" t="n">
        <v>0.4</v>
      </c>
      <c r="R13" s="2" t="n">
        <v>0</v>
      </c>
      <c r="S13" s="2" t="n">
        <v>0</v>
      </c>
      <c r="T13" s="2" t="n">
        <v>0</v>
      </c>
      <c r="U13" s="3" t="n">
        <f aca="false">IF(H13="CYL",PI()*J13*(J13+K13)/2,IF(H13="BOX",((J13*K13)+(K13*L13)+(L13*J13))/2,IF(H13="SPH",PI()*J13*J13,-1)))</f>
        <v>0.1119265</v>
      </c>
      <c r="V13" s="3" t="n">
        <f aca="false">IF(H13="CYL",PI()*J13*J13*K13,IF(H13="BOX", J13*K13*L13,-1))</f>
        <v>0.01763853</v>
      </c>
      <c r="X13" s="1" t="s">
        <v>63</v>
      </c>
      <c r="Z13" s="4" t="n">
        <v>3.25</v>
      </c>
      <c r="AA13" s="4" t="n">
        <f aca="false">IF(AND(ISBLANK(C13),NOT(ISBLANK(F13))),AE13,0)</f>
        <v>0</v>
      </c>
      <c r="AB13" s="4" t="n">
        <f aca="false">IF(AND(ISBLANK(C13),ISBLANK(F13),ISBLANK(E13)),AE13,0)</f>
        <v>7.6</v>
      </c>
      <c r="AC13" s="4" t="n">
        <f aca="false">IF(ISBLANK(C13),SUMIFS(AE$2:AE$1000,E$2:E$1000,A13),0)</f>
        <v>4.35</v>
      </c>
      <c r="AD13" s="4" t="n">
        <f aca="false">IF(ISBLANK(C13),AC13+Z13,0)</f>
        <v>7.6</v>
      </c>
      <c r="AE13" s="4" t="n">
        <f aca="false">IF(ISBLANK(C13),AD13*IF(ISBLANK(D13), 1, D13),0)</f>
        <v>7.6</v>
      </c>
      <c r="AF13" s="3" t="n">
        <f aca="false">Z13/V13</f>
        <v>184.255717454913</v>
      </c>
      <c r="AG13" s="3" t="n">
        <f aca="false">Z13/U13/IF(H13="CYL",0.916,IF(H13="BOX",0.919,IF(H13="SPH",0.915,0)))</f>
        <v>31.5962052413078</v>
      </c>
      <c r="AR13" s="1" t="n">
        <v>0.8</v>
      </c>
    </row>
    <row r="14" customFormat="false" ht="12.8" hidden="false" customHeight="false" outlineLevel="0" collapsed="false">
      <c r="A14" s="1" t="s">
        <v>80</v>
      </c>
      <c r="B14" s="1" t="s">
        <v>81</v>
      </c>
      <c r="D14" s="2" t="n">
        <v>1</v>
      </c>
      <c r="H14" s="1" t="s">
        <v>62</v>
      </c>
      <c r="J14" s="2" t="n">
        <v>0.858</v>
      </c>
      <c r="K14" s="2" t="n">
        <v>0.6</v>
      </c>
      <c r="O14" s="2" t="n">
        <v>0</v>
      </c>
      <c r="P14" s="2" t="n">
        <v>0</v>
      </c>
      <c r="Q14" s="2" t="n">
        <v>1.25</v>
      </c>
      <c r="R14" s="2" t="n">
        <v>0</v>
      </c>
      <c r="S14" s="2" t="n">
        <v>90</v>
      </c>
      <c r="T14" s="2" t="n">
        <v>0</v>
      </c>
      <c r="U14" s="3" t="n">
        <f aca="false">IF(H14="CYL",PI()*J14*(J14+K14)/2,IF(H14="BOX",((J14*K14)+(K14*L14)+(L14*J14))/2,IF(H14="SPH",PI()*J14*J14,-1)))</f>
        <v>1.96500965615265</v>
      </c>
      <c r="V14" s="3" t="n">
        <f aca="false">IF(H14="CYL",PI()*J14*J14*K14,IF(H14="BOX", J14*K14*L14,-1))</f>
        <v>1.38763644854237</v>
      </c>
      <c r="X14" s="1" t="s">
        <v>63</v>
      </c>
      <c r="Z14" s="4" t="n">
        <v>20.65</v>
      </c>
      <c r="AA14" s="4" t="n">
        <f aca="false">IF(AND(ISBLANK(C14),NOT(ISBLANK(F14))),AE14,0)</f>
        <v>0</v>
      </c>
      <c r="AB14" s="4" t="n">
        <f aca="false">IF(AND(ISBLANK(C14),ISBLANK(F14),ISBLANK(E14)),AE14,0)</f>
        <v>20.65</v>
      </c>
      <c r="AC14" s="4" t="n">
        <f aca="false">IF(ISBLANK(C14),SUMIFS(AE$2:AE$1000,E$2:E$1000,A14),0)</f>
        <v>0</v>
      </c>
      <c r="AD14" s="4" t="n">
        <f aca="false">IF(ISBLANK(C14),AC14+Z14,0)</f>
        <v>20.65</v>
      </c>
      <c r="AE14" s="4" t="n">
        <f aca="false">IF(ISBLANK(C14),AD14*IF(ISBLANK(D14), 1, D14),0)</f>
        <v>20.65</v>
      </c>
      <c r="AF14" s="3" t="n">
        <f aca="false">Z14/V14</f>
        <v>14.8814194248729</v>
      </c>
      <c r="AG14" s="3" t="n">
        <f aca="false">Z14/U14/IF(H14="CYL",0.916,IF(H14="BOX",0.919,IF(H14="SPH",0.915,0)))</f>
        <v>11.4725482654419</v>
      </c>
      <c r="AR14" s="1" t="n">
        <v>0.8</v>
      </c>
    </row>
    <row r="15" customFormat="false" ht="12.8" hidden="false" customHeight="false" outlineLevel="0" collapsed="false">
      <c r="A15" s="1" t="s">
        <v>82</v>
      </c>
      <c r="B15" s="1" t="s">
        <v>83</v>
      </c>
      <c r="D15" s="2" t="n">
        <v>1</v>
      </c>
      <c r="H15" s="1" t="s">
        <v>54</v>
      </c>
      <c r="J15" s="2" t="n">
        <v>0.105</v>
      </c>
      <c r="K15" s="2" t="n">
        <v>0.101</v>
      </c>
      <c r="L15" s="2" t="n">
        <v>0.091</v>
      </c>
      <c r="O15" s="2" t="n">
        <v>0</v>
      </c>
      <c r="P15" s="2" t="n">
        <v>0</v>
      </c>
      <c r="Q15" s="2" t="n">
        <v>0.3</v>
      </c>
      <c r="R15" s="2" t="n">
        <v>0</v>
      </c>
      <c r="S15" s="2" t="n">
        <v>0</v>
      </c>
      <c r="T15" s="2" t="n">
        <v>0</v>
      </c>
      <c r="U15" s="3" t="n">
        <f aca="false">IF(H15="CYL",PI()*J15*(J15+K15)/2,IF(H15="BOX",((J15*K15)+(K15*L15)+(L15*J15))/2,IF(H15="SPH",PI()*J15*J15,-1)))</f>
        <v>0.0146755</v>
      </c>
      <c r="V15" s="3" t="n">
        <f aca="false">IF(H15="CYL",PI()*J15*J15*K15,IF(H15="BOX", J15*K15*L15,-1))</f>
        <v>0.000965055</v>
      </c>
      <c r="X15" s="1" t="s">
        <v>84</v>
      </c>
      <c r="Z15" s="4" t="n">
        <v>699</v>
      </c>
      <c r="AA15" s="4" t="n">
        <f aca="false">IF(AND(ISBLANK(C15),NOT(ISBLANK(F15))),AE15,0)</f>
        <v>0</v>
      </c>
      <c r="AB15" s="4" t="n">
        <f aca="false">IF(AND(ISBLANK(C15),ISBLANK(F15),ISBLANK(E15)),AE15,0)</f>
        <v>699</v>
      </c>
      <c r="AC15" s="4" t="n">
        <f aca="false">IF(ISBLANK(C15),SUMIFS(AE$2:AE$1000,E$2:E$1000,A15),0)</f>
        <v>0</v>
      </c>
      <c r="AD15" s="4" t="n">
        <f aca="false">IF(ISBLANK(C15),AC15+Z15,0)</f>
        <v>699</v>
      </c>
      <c r="AE15" s="4" t="n">
        <f aca="false">IF(ISBLANK(C15),AD15*IF(ISBLANK(D15), 1, D15),0)</f>
        <v>699</v>
      </c>
      <c r="AF15" s="3" t="n">
        <f aca="false">Z15/V15</f>
        <v>724311.049629296</v>
      </c>
      <c r="AG15" s="3" t="n">
        <f aca="false">Z15/U15/IF(H15="CYL",0.916,IF(H15="BOX",0.919,IF(H15="SPH",0.915,0)))</f>
        <v>51828.5140538873</v>
      </c>
    </row>
    <row r="16" customFormat="false" ht="12.8" hidden="false" customHeight="false" outlineLevel="0" collapsed="false">
      <c r="A16" s="1" t="s">
        <v>85</v>
      </c>
      <c r="B16" s="1" t="s">
        <v>86</v>
      </c>
      <c r="D16" s="2" t="n">
        <v>1</v>
      </c>
      <c r="E16" s="2" t="s">
        <v>87</v>
      </c>
      <c r="H16" s="1" t="s">
        <v>62</v>
      </c>
      <c r="J16" s="2" t="n">
        <v>0.018</v>
      </c>
      <c r="K16" s="2" t="n">
        <v>0.315</v>
      </c>
      <c r="O16" s="2" t="n">
        <v>0</v>
      </c>
      <c r="P16" s="2" t="n">
        <v>0</v>
      </c>
      <c r="Q16" s="2" t="n">
        <v>0</v>
      </c>
      <c r="R16" s="2" t="n">
        <v>0</v>
      </c>
      <c r="S16" s="2" t="n">
        <v>0</v>
      </c>
      <c r="T16" s="2" t="n">
        <v>0</v>
      </c>
      <c r="U16" s="3" t="n">
        <f aca="false">IF(H16="CYL",PI()*J16*(J16+K16)/2,IF(H16="BOX",((J16*K16)+(K16*L16)+(L16*J16))/2,IF(H16="SPH",PI()*J16*J16,-1)))</f>
        <v>0.00941535318280861</v>
      </c>
      <c r="V16" s="3" t="n">
        <f aca="false">IF(H16="CYL",PI()*J16*J16*K16,IF(H16="BOX", J16*K16*L16,-1))</f>
        <v>0.000320630946225374</v>
      </c>
      <c r="X16" s="1" t="s">
        <v>88</v>
      </c>
      <c r="Z16" s="4" t="n">
        <v>0.05</v>
      </c>
      <c r="AA16" s="4" t="n">
        <f aca="false">IF(AND(ISBLANK(C16),NOT(ISBLANK(F16))),AE16,0)</f>
        <v>0</v>
      </c>
      <c r="AB16" s="4" t="n">
        <f aca="false">IF(AND(ISBLANK(C16),ISBLANK(F16),ISBLANK(E16)),AE16,0)</f>
        <v>0</v>
      </c>
      <c r="AC16" s="4" t="n">
        <f aca="false">IF(ISBLANK(C16),SUMIFS(AE$2:AE$1000,E$2:E$1000,A16),0)</f>
        <v>0</v>
      </c>
      <c r="AD16" s="4" t="n">
        <f aca="false">IF(ISBLANK(C16),AC16+Z16,0)</f>
        <v>0.05</v>
      </c>
      <c r="AE16" s="4" t="n">
        <f aca="false">IF(ISBLANK(C16),AD16*IF(ISBLANK(D16), 1, D16),0)</f>
        <v>0.05</v>
      </c>
      <c r="AF16" s="3" t="n">
        <f aca="false">Z16/V16</f>
        <v>155.942527034975</v>
      </c>
      <c r="AG16" s="3" t="n">
        <f aca="false">Z16/U16/IF(H16="CYL",0.916,IF(H16="BOX",0.919,IF(H16="SPH",0.915,0)))</f>
        <v>5.79746205783277</v>
      </c>
    </row>
    <row r="17" customFormat="false" ht="12.8" hidden="false" customHeight="false" outlineLevel="0" collapsed="false">
      <c r="A17" s="1" t="s">
        <v>89</v>
      </c>
      <c r="B17" s="1" t="s">
        <v>90</v>
      </c>
      <c r="D17" s="2" t="n">
        <v>1</v>
      </c>
      <c r="E17" s="2" t="s">
        <v>87</v>
      </c>
      <c r="H17" s="1" t="s">
        <v>62</v>
      </c>
      <c r="J17" s="2" t="n">
        <v>0.051</v>
      </c>
      <c r="K17" s="2" t="n">
        <v>0.165</v>
      </c>
      <c r="O17" s="2" t="n">
        <v>0</v>
      </c>
      <c r="P17" s="2" t="n">
        <v>0</v>
      </c>
      <c r="Q17" s="2" t="n">
        <v>0</v>
      </c>
      <c r="R17" s="2" t="n">
        <v>0</v>
      </c>
      <c r="S17" s="2" t="n">
        <v>0</v>
      </c>
      <c r="T17" s="2" t="n">
        <v>0</v>
      </c>
      <c r="U17" s="3" t="n">
        <f aca="false">IF(H17="CYL",PI()*J17*(J17+K17)/2,IF(H17="BOX",((J17*K17)+(K17*L17)+(L17*J17))/2,IF(H17="SPH",PI()*J17*J17,-1)))</f>
        <v>0.0173038923359726</v>
      </c>
      <c r="V17" s="3" t="n">
        <f aca="false">IF(H17="CYL",PI()*J17*J17*K17,IF(H17="BOX", J17*K17*L17,-1))</f>
        <v>0.00134826161117786</v>
      </c>
      <c r="X17" s="1" t="s">
        <v>74</v>
      </c>
      <c r="Z17" s="4" t="n">
        <v>0.05</v>
      </c>
      <c r="AA17" s="4" t="n">
        <f aca="false">IF(AND(ISBLANK(C17),NOT(ISBLANK(F17))),AE17,0)</f>
        <v>0</v>
      </c>
      <c r="AB17" s="4" t="n">
        <f aca="false">IF(AND(ISBLANK(C17),ISBLANK(F17),ISBLANK(E17)),AE17,0)</f>
        <v>0</v>
      </c>
      <c r="AC17" s="4" t="n">
        <f aca="false">IF(ISBLANK(C17),SUMIFS(AE$2:AE$1000,E$2:E$1000,A17),0)</f>
        <v>0</v>
      </c>
      <c r="AD17" s="4" t="n">
        <f aca="false">IF(ISBLANK(C17),AC17+Z17,0)</f>
        <v>0.05</v>
      </c>
      <c r="AE17" s="4" t="n">
        <f aca="false">IF(ISBLANK(C17),AD17*IF(ISBLANK(D17), 1, D17),0)</f>
        <v>0.05</v>
      </c>
      <c r="AF17" s="3" t="n">
        <f aca="false">Z17/V17</f>
        <v>37.0847909526395</v>
      </c>
      <c r="AG17" s="3" t="n">
        <f aca="false">Z17/U17/IF(H17="CYL",0.916,IF(H17="BOX",0.919,IF(H17="SPH",0.915,0)))</f>
        <v>3.15450141382077</v>
      </c>
    </row>
    <row r="18" customFormat="false" ht="12.8" hidden="false" customHeight="false" outlineLevel="0" collapsed="false">
      <c r="A18" s="1" t="s">
        <v>91</v>
      </c>
      <c r="B18" s="1" t="s">
        <v>92</v>
      </c>
      <c r="D18" s="2" t="n">
        <v>1</v>
      </c>
      <c r="E18" s="2" t="s">
        <v>87</v>
      </c>
      <c r="H18" s="1" t="s">
        <v>62</v>
      </c>
      <c r="J18" s="2" t="n">
        <v>0.075</v>
      </c>
      <c r="K18" s="2" t="n">
        <v>0.538</v>
      </c>
      <c r="O18" s="2" t="n">
        <v>0</v>
      </c>
      <c r="P18" s="2" t="n">
        <v>0</v>
      </c>
      <c r="Q18" s="2" t="n">
        <v>0</v>
      </c>
      <c r="R18" s="2" t="n">
        <v>0</v>
      </c>
      <c r="S18" s="2" t="n">
        <v>0</v>
      </c>
      <c r="T18" s="2" t="n">
        <v>0</v>
      </c>
      <c r="U18" s="3" t="n">
        <f aca="false">IF(H18="CYL",PI()*J18*(J18+K18)/2,IF(H18="BOX",((J18*K18)+(K18*L18)+(L18*J18))/2,IF(H18="SPH",PI()*J18*J18,-1)))</f>
        <v>0.0722173611243954</v>
      </c>
      <c r="V18" s="3" t="n">
        <f aca="false">IF(H18="CYL",PI()*J18*J18*K18,IF(H18="BOX", J18*K18*L18,-1))</f>
        <v>0.00950724476792611</v>
      </c>
      <c r="X18" s="1" t="s">
        <v>71</v>
      </c>
      <c r="Z18" s="4" t="n">
        <v>2.3</v>
      </c>
      <c r="AA18" s="4" t="n">
        <f aca="false">IF(AND(ISBLANK(C18),NOT(ISBLANK(F18))),AE18,0)</f>
        <v>0</v>
      </c>
      <c r="AB18" s="4" t="n">
        <f aca="false">IF(AND(ISBLANK(C18),ISBLANK(F18),ISBLANK(E18)),AE18,0)</f>
        <v>0</v>
      </c>
      <c r="AC18" s="4" t="n">
        <f aca="false">IF(ISBLANK(C18),SUMIFS(AE$2:AE$1000,E$2:E$1000,A18),0)</f>
        <v>0</v>
      </c>
      <c r="AD18" s="4" t="n">
        <f aca="false">IF(ISBLANK(C18),AC18+Z18,0)</f>
        <v>2.3</v>
      </c>
      <c r="AE18" s="4" t="n">
        <f aca="false">IF(ISBLANK(C18),AD18*IF(ISBLANK(D18), 1, D18),0)</f>
        <v>2.3</v>
      </c>
      <c r="AF18" s="3" t="n">
        <f aca="false">Z18/V18</f>
        <v>241.920772646912</v>
      </c>
      <c r="AG18" s="3" t="n">
        <f aca="false">Z18/U18/IF(H18="CYL",0.916,IF(H18="BOX",0.919,IF(H18="SPH",0.915,0)))</f>
        <v>34.7688837070991</v>
      </c>
    </row>
    <row r="19" customFormat="false" ht="12.8" hidden="false" customHeight="false" outlineLevel="0" collapsed="false">
      <c r="A19" s="1" t="s">
        <v>93</v>
      </c>
      <c r="B19" s="1" t="s">
        <v>94</v>
      </c>
      <c r="D19" s="2" t="n">
        <v>1</v>
      </c>
      <c r="H19" s="1" t="s">
        <v>54</v>
      </c>
      <c r="J19" s="2" t="n">
        <v>0.02</v>
      </c>
      <c r="K19" s="2" t="n">
        <v>1.603</v>
      </c>
      <c r="L19" s="2" t="n">
        <v>1.617</v>
      </c>
      <c r="O19" s="2" t="n">
        <v>0</v>
      </c>
      <c r="P19" s="2" t="n">
        <v>0</v>
      </c>
      <c r="Q19" s="2" t="n">
        <v>0.9</v>
      </c>
      <c r="R19" s="2" t="n">
        <v>0</v>
      </c>
      <c r="S19" s="2" t="n">
        <v>90</v>
      </c>
      <c r="T19" s="2" t="n">
        <v>0</v>
      </c>
      <c r="U19" s="3" t="n">
        <f aca="false">IF(H19="CYL",PI()*J19*(J19+K19)/2,IF(H19="BOX",((J19*K19)+(K19*L19)+(L19*J19))/2,IF(H19="SPH",PI()*J19*J19,-1)))</f>
        <v>1.3282255</v>
      </c>
      <c r="V19" s="3" t="n">
        <f aca="false">IF(H19="CYL",PI()*J19*J19*K19,IF(H19="BOX", J19*K19*L19,-1))</f>
        <v>0.05184102</v>
      </c>
      <c r="X19" s="1" t="s">
        <v>55</v>
      </c>
      <c r="Z19" s="4" t="n">
        <v>6.2</v>
      </c>
      <c r="AA19" s="4" t="n">
        <f aca="false">IF(AND(ISBLANK(C19),NOT(ISBLANK(F19))),AE19,0)</f>
        <v>0</v>
      </c>
      <c r="AB19" s="4" t="n">
        <f aca="false">IF(AND(ISBLANK(C19),ISBLANK(F19),ISBLANK(E19)),AE19,0)</f>
        <v>6.2</v>
      </c>
      <c r="AC19" s="4" t="n">
        <f aca="false">IF(ISBLANK(C19),SUMIFS(AE$2:AE$1000,E$2:E$1000,A19),0)</f>
        <v>0</v>
      </c>
      <c r="AD19" s="4" t="n">
        <f aca="false">IF(ISBLANK(C19),AC19+Z19,0)</f>
        <v>6.2</v>
      </c>
      <c r="AE19" s="4" t="n">
        <f aca="false">IF(ISBLANK(C19),AD19*IF(ISBLANK(D19), 1, D19),0)</f>
        <v>6.2</v>
      </c>
      <c r="AF19" s="3" t="n">
        <f aca="false">Z19/V19</f>
        <v>119.59641226195</v>
      </c>
      <c r="AG19" s="3" t="n">
        <f aca="false">Z19/U19/IF(H19="CYL",0.916,IF(H19="BOX",0.919,IF(H19="SPH",0.915,0)))</f>
        <v>5.07930584628443</v>
      </c>
      <c r="AR19" s="1" t="n">
        <v>0.8</v>
      </c>
    </row>
    <row r="20" customFormat="false" ht="12.8" hidden="false" customHeight="false" outlineLevel="0" collapsed="false">
      <c r="A20" s="1" t="s">
        <v>95</v>
      </c>
      <c r="B20" s="1" t="s">
        <v>96</v>
      </c>
      <c r="D20" s="2" t="n">
        <v>1</v>
      </c>
      <c r="H20" s="1" t="s">
        <v>62</v>
      </c>
      <c r="J20" s="2" t="n">
        <v>0.85</v>
      </c>
      <c r="K20" s="2" t="n">
        <v>0.032</v>
      </c>
      <c r="O20" s="2" t="n">
        <v>0</v>
      </c>
      <c r="P20" s="2" t="n">
        <v>0</v>
      </c>
      <c r="Q20" s="2" t="n">
        <v>-0.35</v>
      </c>
      <c r="R20" s="2" t="n">
        <v>0</v>
      </c>
      <c r="S20" s="2" t="n">
        <v>90</v>
      </c>
      <c r="T20" s="2" t="n">
        <v>0</v>
      </c>
      <c r="U20" s="3" t="n">
        <f aca="false">IF(H20="CYL",PI()*J20*(J20+K20)/2,IF(H20="BOX",((J20*K20)+(K20*L20)+(L20*J20))/2,IF(H20="SPH",PI()*J20*J20,-1)))</f>
        <v>1.17762600619813</v>
      </c>
      <c r="V20" s="3" t="n">
        <f aca="false">IF(H20="CYL",PI()*J20*J20*K20,IF(H20="BOX", J20*K20*L20,-1))</f>
        <v>0.072633622150996</v>
      </c>
      <c r="X20" s="1" t="s">
        <v>55</v>
      </c>
      <c r="Z20" s="4" t="n">
        <v>14.95</v>
      </c>
      <c r="AA20" s="4" t="n">
        <f aca="false">IF(AND(ISBLANK(C20),NOT(ISBLANK(F20))),AE20,0)</f>
        <v>0</v>
      </c>
      <c r="AB20" s="4" t="n">
        <f aca="false">IF(AND(ISBLANK(C20),ISBLANK(F20),ISBLANK(E20)),AE20,0)</f>
        <v>14.95</v>
      </c>
      <c r="AC20" s="4" t="n">
        <f aca="false">IF(ISBLANK(C20),SUMIFS(AE$2:AE$1000,E$2:E$1000,A20),0)</f>
        <v>0</v>
      </c>
      <c r="AD20" s="4" t="n">
        <f aca="false">IF(ISBLANK(C20),AC20+Z20,0)</f>
        <v>14.95</v>
      </c>
      <c r="AE20" s="4" t="n">
        <f aca="false">IF(ISBLANK(C20),AD20*IF(ISBLANK(D20), 1, D20),0)</f>
        <v>14.95</v>
      </c>
      <c r="AF20" s="3" t="n">
        <f aca="false">Z20/V20</f>
        <v>205.827543185453</v>
      </c>
      <c r="AG20" s="3" t="n">
        <f aca="false">Z20/U20/IF(H20="CYL",0.916,IF(H20="BOX",0.919,IF(H20="SPH",0.915,0)))</f>
        <v>13.8592053952518</v>
      </c>
      <c r="AR20" s="1" t="n">
        <v>0.8</v>
      </c>
    </row>
    <row r="21" customFormat="false" ht="12.8" hidden="false" customHeight="false" outlineLevel="0" collapsed="false">
      <c r="A21" s="1" t="s">
        <v>97</v>
      </c>
      <c r="B21" s="1" t="s">
        <v>98</v>
      </c>
      <c r="D21" s="2" t="n">
        <v>1</v>
      </c>
      <c r="H21" s="1" t="s">
        <v>62</v>
      </c>
      <c r="J21" s="2" t="n">
        <v>0.934</v>
      </c>
      <c r="K21" s="2" t="n">
        <v>0.045</v>
      </c>
      <c r="O21" s="2" t="n">
        <v>0</v>
      </c>
      <c r="P21" s="2" t="n">
        <v>0</v>
      </c>
      <c r="Q21" s="2" t="n">
        <v>-0.9</v>
      </c>
      <c r="R21" s="2" t="n">
        <v>0</v>
      </c>
      <c r="S21" s="2" t="n">
        <v>90</v>
      </c>
      <c r="T21" s="2" t="n">
        <v>-60</v>
      </c>
      <c r="U21" s="3" t="n">
        <f aca="false">IF(H21="CYL",PI()*J21*(J21+K21)/2,IF(H21="BOX",((J21*K21)+(K21*L21)+(L21*J21))/2,IF(H21="SPH",PI()*J21*J21,-1)))</f>
        <v>1.43631417007268</v>
      </c>
      <c r="V21" s="3" t="n">
        <f aca="false">IF(H21="CYL",PI()*J21*J21*K21,IF(H21="BOX", J21*K21*L21,-1))</f>
        <v>0.123326424041174</v>
      </c>
      <c r="X21" s="1" t="s">
        <v>55</v>
      </c>
      <c r="Z21" s="4" t="n">
        <v>32.75</v>
      </c>
      <c r="AA21" s="4" t="n">
        <f aca="false">IF(AND(ISBLANK(C21),NOT(ISBLANK(F21))),AE21,0)</f>
        <v>0</v>
      </c>
      <c r="AB21" s="4" t="n">
        <f aca="false">IF(AND(ISBLANK(C21),ISBLANK(F21),ISBLANK(E21)),AE21,0)</f>
        <v>32.75</v>
      </c>
      <c r="AC21" s="4" t="n">
        <f aca="false">IF(ISBLANK(C21),SUMIFS(AE$2:AE$1000,E$2:E$1000,A21),0)</f>
        <v>0</v>
      </c>
      <c r="AD21" s="4" t="n">
        <f aca="false">IF(ISBLANK(C21),AC21+Z21,0)</f>
        <v>32.75</v>
      </c>
      <c r="AE21" s="4" t="n">
        <f aca="false">IF(ISBLANK(C21),AD21*IF(ISBLANK(D21), 1, D21),0)</f>
        <v>32.75</v>
      </c>
      <c r="AF21" s="3" t="n">
        <f aca="false">Z21/V21</f>
        <v>265.555417296994</v>
      </c>
      <c r="AG21" s="3" t="n">
        <f aca="false">Z21/U21/IF(H21="CYL",0.916,IF(H21="BOX",0.919,IF(H21="SPH",0.915,0)))</f>
        <v>24.8923779032001</v>
      </c>
      <c r="AR21" s="1" t="n">
        <v>0.8</v>
      </c>
    </row>
    <row r="22" customFormat="false" ht="12.8" hidden="false" customHeight="false" outlineLevel="0" collapsed="false">
      <c r="A22" s="1" t="s">
        <v>99</v>
      </c>
      <c r="B22" s="1" t="s">
        <v>100</v>
      </c>
      <c r="D22" s="2" t="n">
        <v>1</v>
      </c>
      <c r="H22" s="1" t="s">
        <v>54</v>
      </c>
      <c r="J22" s="2" t="n">
        <v>0.014</v>
      </c>
      <c r="K22" s="2" t="n">
        <v>0.187</v>
      </c>
      <c r="L22" s="2" t="n">
        <v>0.451</v>
      </c>
      <c r="O22" s="2" t="n">
        <v>0.5</v>
      </c>
      <c r="P22" s="2" t="n">
        <v>0</v>
      </c>
      <c r="Q22" s="2" t="n">
        <v>-0.1</v>
      </c>
      <c r="R22" s="2" t="n">
        <v>0</v>
      </c>
      <c r="S22" s="2" t="n">
        <v>0</v>
      </c>
      <c r="T22" s="2" t="n">
        <v>0</v>
      </c>
      <c r="U22" s="3" t="n">
        <f aca="false">IF(H22="CYL",PI()*J22*(J22+K22)/2,IF(H22="BOX",((J22*K22)+(K22*L22)+(L22*J22))/2,IF(H22="SPH",PI()*J22*J22,-1)))</f>
        <v>0.0466345</v>
      </c>
      <c r="V22" s="3" t="n">
        <f aca="false">IF(H22="CYL",PI()*J22*J22*K22,IF(H22="BOX", J22*K22*L22,-1))</f>
        <v>0.001180718</v>
      </c>
      <c r="X22" s="1" t="s">
        <v>88</v>
      </c>
      <c r="Z22" s="4" t="n">
        <v>3.5</v>
      </c>
      <c r="AA22" s="4" t="n">
        <f aca="false">IF(AND(ISBLANK(C22),NOT(ISBLANK(F22))),AE22,0)</f>
        <v>0</v>
      </c>
      <c r="AB22" s="4" t="n">
        <f aca="false">IF(AND(ISBLANK(C22),ISBLANK(F22),ISBLANK(E22)),AE22,0)</f>
        <v>3.5</v>
      </c>
      <c r="AC22" s="4" t="n">
        <f aca="false">IF(ISBLANK(C22),SUMIFS(AE$2:AE$1000,E$2:E$1000,A22),0)</f>
        <v>0</v>
      </c>
      <c r="AD22" s="4" t="n">
        <f aca="false">IF(ISBLANK(C22),AC22+Z22,0)</f>
        <v>3.5</v>
      </c>
      <c r="AE22" s="4" t="n">
        <f aca="false">IF(ISBLANK(C22),AD22*IF(ISBLANK(D22), 1, D22),0)</f>
        <v>3.5</v>
      </c>
      <c r="AF22" s="3" t="n">
        <f aca="false">Z22/V22</f>
        <v>2964.29799494884</v>
      </c>
      <c r="AG22" s="3" t="n">
        <f aca="false">Z22/U22/IF(H22="CYL",0.916,IF(H22="BOX",0.919,IF(H22="SPH",0.915,0)))</f>
        <v>81.6667378528398</v>
      </c>
    </row>
    <row r="23" customFormat="false" ht="12.8" hidden="false" customHeight="false" outlineLevel="0" collapsed="false">
      <c r="A23" s="1" t="s">
        <v>101</v>
      </c>
      <c r="B23" s="1" t="s">
        <v>102</v>
      </c>
      <c r="D23" s="2" t="n">
        <v>5</v>
      </c>
      <c r="E23" s="2" t="s">
        <v>103</v>
      </c>
      <c r="H23" s="1" t="s">
        <v>54</v>
      </c>
      <c r="J23" s="2" t="n">
        <v>0.008</v>
      </c>
      <c r="K23" s="2" t="n">
        <v>0.243</v>
      </c>
      <c r="L23" s="2" t="n">
        <v>0.271</v>
      </c>
      <c r="O23" s="2" t="n">
        <v>0</v>
      </c>
      <c r="P23" s="2" t="n">
        <v>0</v>
      </c>
      <c r="Q23" s="2" t="n">
        <v>0</v>
      </c>
      <c r="R23" s="2" t="n">
        <v>0</v>
      </c>
      <c r="S23" s="2" t="n">
        <v>0</v>
      </c>
      <c r="T23" s="2" t="n">
        <v>0</v>
      </c>
      <c r="U23" s="3" t="n">
        <f aca="false">IF(H23="CYL",PI()*J23*(J23+K23)/2,IF(H23="BOX",((J23*K23)+(K23*L23)+(L23*J23))/2,IF(H23="SPH",PI()*J23*J23,-1)))</f>
        <v>0.0349825</v>
      </c>
      <c r="V23" s="3" t="n">
        <f aca="false">IF(H23="CYL",PI()*J23*J23*K23,IF(H23="BOX", J23*K23*L23,-1))</f>
        <v>0.000526824</v>
      </c>
      <c r="X23" s="1" t="s">
        <v>78</v>
      </c>
      <c r="Z23" s="4" t="n">
        <v>1</v>
      </c>
      <c r="AA23" s="4" t="n">
        <f aca="false">IF(AND(ISBLANK(C23),NOT(ISBLANK(F23))),AE23,0)</f>
        <v>0</v>
      </c>
      <c r="AB23" s="4" t="n">
        <f aca="false">IF(AND(ISBLANK(C23),ISBLANK(F23),ISBLANK(E23)),AE23,0)</f>
        <v>0</v>
      </c>
      <c r="AC23" s="4" t="n">
        <f aca="false">IF(ISBLANK(C23),SUMIFS(AE$2:AE$1000,E$2:E$1000,A23),0)</f>
        <v>0</v>
      </c>
      <c r="AD23" s="4" t="n">
        <f aca="false">IF(ISBLANK(C23),AC23+Z23,0)</f>
        <v>1</v>
      </c>
      <c r="AE23" s="4" t="n">
        <f aca="false">IF(ISBLANK(C23),AD23*IF(ISBLANK(D23), 1, D23),0)</f>
        <v>5</v>
      </c>
      <c r="AF23" s="3" t="n">
        <f aca="false">Z23/V23</f>
        <v>1898.16712981945</v>
      </c>
      <c r="AG23" s="3" t="n">
        <f aca="false">Z23/U23/IF(H23="CYL",0.916,IF(H23="BOX",0.919,IF(H23="SPH",0.915,0)))</f>
        <v>31.1052463897112</v>
      </c>
    </row>
    <row r="24" customFormat="false" ht="12.8" hidden="false" customHeight="false" outlineLevel="0" collapsed="false">
      <c r="A24" s="1" t="s">
        <v>103</v>
      </c>
      <c r="B24" s="1" t="s">
        <v>104</v>
      </c>
      <c r="D24" s="2" t="n">
        <v>1</v>
      </c>
      <c r="H24" s="1" t="s">
        <v>54</v>
      </c>
      <c r="J24" s="2" t="n">
        <v>0.269</v>
      </c>
      <c r="K24" s="2" t="n">
        <v>0.33</v>
      </c>
      <c r="L24" s="2" t="n">
        <v>0.334</v>
      </c>
      <c r="O24" s="2" t="n">
        <v>-0.73</v>
      </c>
      <c r="P24" s="2" t="n">
        <v>-0.16</v>
      </c>
      <c r="Q24" s="2" t="n">
        <v>0.72</v>
      </c>
      <c r="R24" s="2" t="n">
        <v>0</v>
      </c>
      <c r="S24" s="2" t="n">
        <v>0</v>
      </c>
      <c r="T24" s="2" t="n">
        <v>0</v>
      </c>
      <c r="U24" s="3" t="n">
        <f aca="false">IF(H24="CYL",PI()*J24*(J24+K24)/2,IF(H24="BOX",((J24*K24)+(K24*L24)+(L24*J24))/2,IF(H24="SPH",PI()*J24*J24,-1)))</f>
        <v>0.144418</v>
      </c>
      <c r="V24" s="3" t="n">
        <f aca="false">IF(H24="CYL",PI()*J24*J24*K24,IF(H24="BOX", J24*K24*L24,-1))</f>
        <v>0.02964918</v>
      </c>
      <c r="X24" s="1" t="s">
        <v>63</v>
      </c>
      <c r="Z24" s="4" t="n">
        <v>6.9</v>
      </c>
      <c r="AA24" s="4" t="n">
        <f aca="false">IF(AND(ISBLANK(C24),NOT(ISBLANK(F24))),AE24,0)</f>
        <v>0</v>
      </c>
      <c r="AB24" s="4" t="n">
        <f aca="false">IF(AND(ISBLANK(C24),ISBLANK(F24),ISBLANK(E24)),AE24,0)</f>
        <v>11.9</v>
      </c>
      <c r="AC24" s="4" t="n">
        <f aca="false">IF(ISBLANK(C24),SUMIFS(AE$2:AE$1000,E$2:E$1000,A24),0)</f>
        <v>5</v>
      </c>
      <c r="AD24" s="4" t="n">
        <f aca="false">IF(ISBLANK(C24),AC24+Z24,0)</f>
        <v>11.9</v>
      </c>
      <c r="AE24" s="4" t="n">
        <f aca="false">IF(ISBLANK(C24),AD24*IF(ISBLANK(D24), 1, D24),0)</f>
        <v>11.9</v>
      </c>
      <c r="AF24" s="3" t="n">
        <f aca="false">Z24/V24</f>
        <v>232.721444572835</v>
      </c>
      <c r="AG24" s="3" t="n">
        <f aca="false">Z24/U24/IF(H24="CYL",0.916,IF(H24="BOX",0.919,IF(H24="SPH",0.915,0)))</f>
        <v>51.9890944661587</v>
      </c>
      <c r="AR24" s="1" t="n">
        <v>0.8</v>
      </c>
    </row>
    <row r="25" customFormat="false" ht="12.8" hidden="false" customHeight="false" outlineLevel="0" collapsed="false">
      <c r="A25" s="1" t="s">
        <v>105</v>
      </c>
      <c r="B25" s="1" t="s">
        <v>106</v>
      </c>
      <c r="D25" s="2" t="n">
        <v>1</v>
      </c>
      <c r="H25" s="1" t="s">
        <v>62</v>
      </c>
      <c r="J25" s="2" t="n">
        <v>0.339</v>
      </c>
      <c r="K25" s="2" t="n">
        <v>0.09</v>
      </c>
      <c r="O25" s="2" t="n">
        <v>0</v>
      </c>
      <c r="P25" s="2" t="n">
        <v>0</v>
      </c>
      <c r="Q25" s="2" t="n">
        <v>0.24</v>
      </c>
      <c r="R25" s="2" t="n">
        <v>0</v>
      </c>
      <c r="S25" s="2" t="n">
        <v>90</v>
      </c>
      <c r="T25" s="2" t="n">
        <v>0</v>
      </c>
      <c r="U25" s="3" t="n">
        <f aca="false">IF(H25="CYL",PI()*J25*(J25+K25)/2,IF(H25="BOX",((J25*K25)+(K25*L25)+(L25*J25))/2,IF(H25="SPH",PI()*J25*J25,-1)))</f>
        <v>0.228442480602109</v>
      </c>
      <c r="V25" s="3" t="n">
        <f aca="false">IF(H25="CYL",PI()*J25*J25*K25,IF(H25="BOX", J25*K25*L25,-1))</f>
        <v>0.0324931472408873</v>
      </c>
      <c r="X25" s="1" t="s">
        <v>107</v>
      </c>
      <c r="Z25" s="4" t="n">
        <v>23.2</v>
      </c>
      <c r="AA25" s="4" t="n">
        <f aca="false">IF(AND(ISBLANK(C25),NOT(ISBLANK(F25))),AE25,0)</f>
        <v>0</v>
      </c>
      <c r="AB25" s="4" t="n">
        <f aca="false">IF(AND(ISBLANK(C25),ISBLANK(F25),ISBLANK(E25)),AE25,0)</f>
        <v>23.2</v>
      </c>
      <c r="AC25" s="4" t="n">
        <f aca="false">IF(ISBLANK(C25),SUMIFS(AE$2:AE$1000,E$2:E$1000,A25),0)</f>
        <v>0</v>
      </c>
      <c r="AD25" s="4" t="n">
        <f aca="false">IF(ISBLANK(C25),AC25+Z25,0)</f>
        <v>23.2</v>
      </c>
      <c r="AE25" s="4" t="n">
        <f aca="false">IF(ISBLANK(C25),AD25*IF(ISBLANK(D25), 1, D25),0)</f>
        <v>23.2</v>
      </c>
      <c r="AF25" s="3" t="n">
        <f aca="false">Z25/V25</f>
        <v>713.996702997319</v>
      </c>
      <c r="AG25" s="3" t="n">
        <f aca="false">Z25/U25/IF(H25="CYL",0.916,IF(H25="BOX",0.919,IF(H25="SPH",0.915,0)))</f>
        <v>110.870407510348</v>
      </c>
    </row>
    <row r="26" customFormat="false" ht="12.8" hidden="false" customHeight="false" outlineLevel="0" collapsed="false">
      <c r="A26" s="1" t="s">
        <v>108</v>
      </c>
      <c r="B26" s="1" t="s">
        <v>109</v>
      </c>
      <c r="D26" s="2" t="n">
        <v>1</v>
      </c>
      <c r="E26" s="2" t="s">
        <v>110</v>
      </c>
      <c r="H26" s="1" t="s">
        <v>62</v>
      </c>
      <c r="J26" s="2" t="n">
        <v>0.01</v>
      </c>
      <c r="K26" s="2" t="n">
        <v>0.826</v>
      </c>
      <c r="O26" s="2" t="n">
        <v>0</v>
      </c>
      <c r="P26" s="2" t="n">
        <v>0</v>
      </c>
      <c r="Q26" s="2" t="n">
        <v>0</v>
      </c>
      <c r="R26" s="2" t="n">
        <v>0</v>
      </c>
      <c r="S26" s="2" t="n">
        <v>0</v>
      </c>
      <c r="T26" s="2" t="n">
        <v>0</v>
      </c>
      <c r="U26" s="3" t="n">
        <f aca="false">IF(H26="CYL",PI()*J26*(J26+K26)/2,IF(H26="BOX",((J26*K26)+(K26*L26)+(L26*J26))/2,IF(H26="SPH",PI()*J26*J26,-1)))</f>
        <v>0.0131318572920053</v>
      </c>
      <c r="V26" s="3" t="n">
        <f aca="false">IF(H26="CYL",PI()*J26*J26*K26,IF(H26="BOX", J26*K26*L26,-1))</f>
        <v>0.000259495553186517</v>
      </c>
      <c r="X26" s="1" t="s">
        <v>111</v>
      </c>
      <c r="Z26" s="4" t="n">
        <v>1.55</v>
      </c>
      <c r="AA26" s="4" t="n">
        <f aca="false">IF(AND(ISBLANK(C26),NOT(ISBLANK(F26))),AE26,0)</f>
        <v>0</v>
      </c>
      <c r="AB26" s="4" t="n">
        <f aca="false">IF(AND(ISBLANK(C26),ISBLANK(F26),ISBLANK(E26)),AE26,0)</f>
        <v>0</v>
      </c>
      <c r="AC26" s="4" t="n">
        <f aca="false">IF(ISBLANK(C26),SUMIFS(AE$2:AE$1000,E$2:E$1000,A26),0)</f>
        <v>0</v>
      </c>
      <c r="AD26" s="4" t="n">
        <f aca="false">IF(ISBLANK(C26),AC26+Z26,0)</f>
        <v>1.55</v>
      </c>
      <c r="AE26" s="4" t="n">
        <f aca="false">IF(ISBLANK(C26),AD26*IF(ISBLANK(D26), 1, D26),0)</f>
        <v>1.55</v>
      </c>
      <c r="AF26" s="3" t="n">
        <f aca="false">Z26/V26</f>
        <v>5973.12740417525</v>
      </c>
      <c r="AG26" s="3" t="n">
        <f aca="false">Z26/U26/IF(H26="CYL",0.916,IF(H26="BOX",0.919,IF(H26="SPH",0.915,0)))</f>
        <v>128.857609427529</v>
      </c>
    </row>
    <row r="27" customFormat="false" ht="12.8" hidden="false" customHeight="false" outlineLevel="0" collapsed="false">
      <c r="A27" s="1" t="s">
        <v>110</v>
      </c>
      <c r="B27" s="1" t="s">
        <v>112</v>
      </c>
      <c r="D27" s="2" t="n">
        <v>1</v>
      </c>
      <c r="E27" s="2" t="s">
        <v>113</v>
      </c>
      <c r="H27" s="1" t="s">
        <v>62</v>
      </c>
      <c r="J27" s="2" t="n">
        <v>0.014</v>
      </c>
      <c r="K27" s="2" t="n">
        <v>0.663</v>
      </c>
      <c r="O27" s="2" t="n">
        <v>0</v>
      </c>
      <c r="P27" s="2" t="n">
        <v>0</v>
      </c>
      <c r="Q27" s="2" t="n">
        <v>0</v>
      </c>
      <c r="R27" s="2" t="n">
        <v>0</v>
      </c>
      <c r="S27" s="2" t="n">
        <v>0</v>
      </c>
      <c r="T27" s="2" t="n">
        <v>0</v>
      </c>
      <c r="U27" s="3" t="n">
        <f aca="false">IF(H27="CYL",PI()*J27*(J27+K27)/2,IF(H27="BOX",((J27*K27)+(K27*L27)+(L27*J27))/2,IF(H27="SPH",PI()*J27*J27,-1)))</f>
        <v>0.014888007585362</v>
      </c>
      <c r="V27" s="3" t="n">
        <f aca="false">IF(H27="CYL",PI()*J27*J27*K27,IF(H27="BOX", J27*K27*L27,-1))</f>
        <v>0.000408243682148686</v>
      </c>
      <c r="X27" s="1" t="s">
        <v>114</v>
      </c>
      <c r="Z27" s="4" t="n">
        <v>1.6</v>
      </c>
      <c r="AA27" s="4" t="n">
        <f aca="false">IF(AND(ISBLANK(C27),NOT(ISBLANK(F27))),AE27,0)</f>
        <v>0</v>
      </c>
      <c r="AB27" s="4" t="n">
        <f aca="false">IF(AND(ISBLANK(C27),ISBLANK(F27),ISBLANK(E27)),AE27,0)</f>
        <v>0</v>
      </c>
      <c r="AC27" s="4" t="n">
        <f aca="false">IF(ISBLANK(C27),SUMIFS(AE$2:AE$1000,E$2:E$1000,A27),0)</f>
        <v>1.55</v>
      </c>
      <c r="AD27" s="4" t="n">
        <f aca="false">IF(ISBLANK(C27),AC27+Z27,0)</f>
        <v>3.15</v>
      </c>
      <c r="AE27" s="4" t="n">
        <f aca="false">IF(ISBLANK(C27),AD27*IF(ISBLANK(D27), 1, D27),0)</f>
        <v>3.15</v>
      </c>
      <c r="AF27" s="3" t="n">
        <f aca="false">Z27/V27</f>
        <v>3919.22782877817</v>
      </c>
      <c r="AG27" s="3" t="n">
        <f aca="false">Z27/U27/IF(H27="CYL",0.916,IF(H27="BOX",0.919,IF(H27="SPH",0.915,0)))</f>
        <v>117.324288076471</v>
      </c>
      <c r="AK27" s="2" t="s">
        <v>115</v>
      </c>
    </row>
    <row r="28" customFormat="false" ht="12.8" hidden="false" customHeight="false" outlineLevel="0" collapsed="false">
      <c r="A28" s="1" t="s">
        <v>113</v>
      </c>
      <c r="B28" s="1" t="s">
        <v>116</v>
      </c>
      <c r="D28" s="2" t="n">
        <v>1</v>
      </c>
      <c r="H28" s="1" t="s">
        <v>62</v>
      </c>
      <c r="J28" s="2" t="n">
        <v>0.016</v>
      </c>
      <c r="K28" s="2" t="n">
        <v>0.676</v>
      </c>
      <c r="O28" s="2" t="n">
        <v>0</v>
      </c>
      <c r="P28" s="2" t="n">
        <v>0</v>
      </c>
      <c r="Q28" s="2" t="n">
        <v>-0.31</v>
      </c>
      <c r="R28" s="2" t="n">
        <v>0</v>
      </c>
      <c r="S28" s="2" t="n">
        <v>0</v>
      </c>
      <c r="T28" s="2" t="n">
        <v>0</v>
      </c>
      <c r="U28" s="3" t="n">
        <f aca="false">IF(H28="CYL",PI()*J28*(J28+K28)/2,IF(H28="BOX",((J28*K28)+(K28*L28)+(L28*J28))/2,IF(H28="SPH",PI()*J28*J28,-1)))</f>
        <v>0.0173918569302731</v>
      </c>
      <c r="V28" s="3" t="n">
        <f aca="false">IF(H28="CYL",PI()*J28*J28*K28,IF(H28="BOX", J28*K28*L28,-1))</f>
        <v>0.000543671458259635</v>
      </c>
      <c r="X28" s="1" t="s">
        <v>63</v>
      </c>
      <c r="Z28" s="4" t="n">
        <v>0.3</v>
      </c>
      <c r="AA28" s="4" t="n">
        <f aca="false">IF(AND(ISBLANK(C28),NOT(ISBLANK(F28))),AE28,0)</f>
        <v>0</v>
      </c>
      <c r="AB28" s="4" t="n">
        <f aca="false">IF(AND(ISBLANK(C28),ISBLANK(F28),ISBLANK(E28)),AE28,0)</f>
        <v>3.45</v>
      </c>
      <c r="AC28" s="4" t="n">
        <f aca="false">IF(ISBLANK(C28),SUMIFS(AE$2:AE$1000,E$2:E$1000,A28),0)</f>
        <v>3.15</v>
      </c>
      <c r="AD28" s="4" t="n">
        <f aca="false">IF(ISBLANK(C28),AC28+Z28,0)</f>
        <v>3.45</v>
      </c>
      <c r="AE28" s="4" t="n">
        <f aca="false">IF(ISBLANK(C28),AD28*IF(ISBLANK(D28), 1, D28),0)</f>
        <v>3.45</v>
      </c>
      <c r="AF28" s="3" t="n">
        <f aca="false">Z28/V28</f>
        <v>551.803843005369</v>
      </c>
      <c r="AG28" s="3" t="n">
        <f aca="false">Z28/U28/IF(H28="CYL",0.916,IF(H28="BOX",0.919,IF(H28="SPH",0.915,0)))</f>
        <v>18.8312793937769</v>
      </c>
      <c r="AR28" s="1" t="n">
        <v>0.8</v>
      </c>
    </row>
    <row r="29" customFormat="false" ht="12.8" hidden="false" customHeight="false" outlineLevel="0" collapsed="false">
      <c r="A29" s="1" t="s">
        <v>117</v>
      </c>
      <c r="B29" s="1" t="s">
        <v>118</v>
      </c>
      <c r="D29" s="2" t="n">
        <v>1</v>
      </c>
      <c r="H29" s="1" t="s">
        <v>54</v>
      </c>
      <c r="J29" s="2" t="n">
        <v>0.02</v>
      </c>
      <c r="K29" s="2" t="n">
        <v>1</v>
      </c>
      <c r="L29" s="2" t="n">
        <v>1.75</v>
      </c>
      <c r="O29" s="2" t="n">
        <v>0.866</v>
      </c>
      <c r="P29" s="2" t="n">
        <v>0</v>
      </c>
      <c r="Q29" s="2" t="n">
        <v>0</v>
      </c>
      <c r="R29" s="2" t="n">
        <v>0</v>
      </c>
      <c r="S29" s="2" t="n">
        <v>0</v>
      </c>
      <c r="T29" s="2" t="n">
        <v>0</v>
      </c>
      <c r="U29" s="3" t="n">
        <f aca="false">IF(H29="CYL",PI()*J29*(J29+K29)/2,IF(H29="BOX",((J29*K29)+(K29*L29)+(L29*J29))/2,IF(H29="SPH",PI()*J29*J29,-1)))</f>
        <v>0.9025</v>
      </c>
      <c r="V29" s="3" t="n">
        <f aca="false">IF(H29="CYL",PI()*J29*J29*K29,IF(H29="BOX", J29*K29*L29,-1))</f>
        <v>0.035</v>
      </c>
      <c r="X29" s="1" t="s">
        <v>55</v>
      </c>
      <c r="Z29" s="4" t="n">
        <v>10</v>
      </c>
      <c r="AA29" s="4" t="n">
        <f aca="false">IF(AND(ISBLANK(C29),NOT(ISBLANK(F29))),AE29,0)</f>
        <v>0</v>
      </c>
      <c r="AB29" s="4" t="n">
        <f aca="false">IF(AND(ISBLANK(C29),ISBLANK(F29),ISBLANK(E29)),AE29,0)</f>
        <v>10</v>
      </c>
      <c r="AC29" s="4" t="n">
        <f aca="false">IF(ISBLANK(C29),SUMIFS(AE$2:AE$1000,E$2:E$1000,A29),0)</f>
        <v>0</v>
      </c>
      <c r="AD29" s="4" t="n">
        <f aca="false">IF(ISBLANK(C29),AC29+Z29,0)</f>
        <v>10</v>
      </c>
      <c r="AE29" s="4" t="n">
        <f aca="false">IF(ISBLANK(C29),AD29*IF(ISBLANK(D29), 1, D29),0)</f>
        <v>10</v>
      </c>
      <c r="AF29" s="3" t="n">
        <f aca="false">Z29/V29</f>
        <v>285.714285714286</v>
      </c>
      <c r="AG29" s="3" t="n">
        <f aca="false">Z29/U29/IF(H29="CYL",0.916,IF(H29="BOX",0.919,IF(H29="SPH",0.915,0)))</f>
        <v>12.0569449510036</v>
      </c>
      <c r="AR29" s="1" t="n">
        <v>0.8</v>
      </c>
    </row>
    <row r="30" customFormat="false" ht="12.8" hidden="false" customHeight="false" outlineLevel="0" collapsed="false">
      <c r="A30" s="1" t="s">
        <v>119</v>
      </c>
      <c r="B30" s="1" t="s">
        <v>120</v>
      </c>
      <c r="D30" s="2" t="n">
        <v>1</v>
      </c>
      <c r="H30" s="1" t="s">
        <v>54</v>
      </c>
      <c r="J30" s="2" t="n">
        <v>0.02</v>
      </c>
      <c r="K30" s="2" t="n">
        <v>1</v>
      </c>
      <c r="L30" s="2" t="n">
        <v>1.75</v>
      </c>
      <c r="O30" s="2" t="n">
        <v>0.433</v>
      </c>
      <c r="P30" s="2" t="n">
        <v>0.75</v>
      </c>
      <c r="Q30" s="2" t="n">
        <v>0</v>
      </c>
      <c r="R30" s="2" t="n">
        <v>0</v>
      </c>
      <c r="S30" s="2" t="n">
        <v>0</v>
      </c>
      <c r="T30" s="2" t="n">
        <v>60</v>
      </c>
      <c r="U30" s="3" t="n">
        <f aca="false">IF(H30="CYL",PI()*J30*(J30+K30)/2,IF(H30="BOX",((J30*K30)+(K30*L30)+(L30*J30))/2,IF(H30="SPH",PI()*J30*J30,-1)))</f>
        <v>0.9025</v>
      </c>
      <c r="V30" s="3" t="n">
        <f aca="false">IF(H30="CYL",PI()*J30*J30*K30,IF(H30="BOX", J30*K30*L30,-1))</f>
        <v>0.035</v>
      </c>
      <c r="X30" s="1" t="s">
        <v>55</v>
      </c>
      <c r="Z30" s="4" t="n">
        <v>10</v>
      </c>
      <c r="AA30" s="4" t="n">
        <f aca="false">IF(AND(ISBLANK(C30),NOT(ISBLANK(F30))),AE30,0)</f>
        <v>0</v>
      </c>
      <c r="AB30" s="4" t="n">
        <f aca="false">IF(AND(ISBLANK(C30),ISBLANK(F30),ISBLANK(E30)),AE30,0)</f>
        <v>10</v>
      </c>
      <c r="AC30" s="4" t="n">
        <f aca="false">IF(ISBLANK(C30),SUMIFS(AE$2:AE$1000,E$2:E$1000,A30),0)</f>
        <v>0</v>
      </c>
      <c r="AD30" s="4" t="n">
        <f aca="false">IF(ISBLANK(C30),AC30+Z30,0)</f>
        <v>10</v>
      </c>
      <c r="AE30" s="4" t="n">
        <f aca="false">IF(ISBLANK(C30),AD30*IF(ISBLANK(D30), 1, D30),0)</f>
        <v>10</v>
      </c>
      <c r="AF30" s="3" t="n">
        <f aca="false">Z30/V30</f>
        <v>285.714285714286</v>
      </c>
      <c r="AG30" s="3" t="n">
        <f aca="false">Z30/U30/IF(H30="CYL",0.916,IF(H30="BOX",0.919,IF(H30="SPH",0.915,0)))</f>
        <v>12.0569449510036</v>
      </c>
      <c r="AR30" s="1" t="n">
        <v>0.8</v>
      </c>
    </row>
    <row r="31" customFormat="false" ht="12.8" hidden="false" customHeight="false" outlineLevel="0" collapsed="false">
      <c r="A31" s="1" t="s">
        <v>121</v>
      </c>
      <c r="B31" s="1" t="s">
        <v>122</v>
      </c>
      <c r="D31" s="2" t="n">
        <v>1</v>
      </c>
      <c r="H31" s="1" t="s">
        <v>54</v>
      </c>
      <c r="J31" s="2" t="n">
        <v>0.02</v>
      </c>
      <c r="K31" s="2" t="n">
        <v>1</v>
      </c>
      <c r="L31" s="2" t="n">
        <v>1.75</v>
      </c>
      <c r="O31" s="2" t="n">
        <v>-0.433</v>
      </c>
      <c r="P31" s="2" t="n">
        <v>0.75</v>
      </c>
      <c r="Q31" s="2" t="n">
        <v>0</v>
      </c>
      <c r="R31" s="2" t="n">
        <v>0</v>
      </c>
      <c r="S31" s="2" t="n">
        <v>0</v>
      </c>
      <c r="T31" s="2" t="n">
        <v>-60</v>
      </c>
      <c r="U31" s="3" t="n">
        <f aca="false">IF(H31="CYL",PI()*J31*(J31+K31)/2,IF(H31="BOX",((J31*K31)+(K31*L31)+(L31*J31))/2,IF(H31="SPH",PI()*J31*J31,-1)))</f>
        <v>0.9025</v>
      </c>
      <c r="V31" s="3" t="n">
        <f aca="false">IF(H31="CYL",PI()*J31*J31*K31,IF(H31="BOX", J31*K31*L31,-1))</f>
        <v>0.035</v>
      </c>
      <c r="X31" s="1" t="s">
        <v>55</v>
      </c>
      <c r="Z31" s="4" t="n">
        <v>10</v>
      </c>
      <c r="AA31" s="4" t="n">
        <f aca="false">IF(AND(ISBLANK(C31),NOT(ISBLANK(F31))),AE31,0)</f>
        <v>0</v>
      </c>
      <c r="AB31" s="4" t="n">
        <f aca="false">IF(AND(ISBLANK(C31),ISBLANK(F31),ISBLANK(E31)),AE31,0)</f>
        <v>10</v>
      </c>
      <c r="AC31" s="4" t="n">
        <f aca="false">IF(ISBLANK(C31),SUMIFS(AE$2:AE$1000,E$2:E$1000,A31),0)</f>
        <v>0</v>
      </c>
      <c r="AD31" s="4" t="n">
        <f aca="false">IF(ISBLANK(C31),AC31+Z31,0)</f>
        <v>10</v>
      </c>
      <c r="AE31" s="4" t="n">
        <f aca="false">IF(ISBLANK(C31),AD31*IF(ISBLANK(D31), 1, D31),0)</f>
        <v>10</v>
      </c>
      <c r="AF31" s="3" t="n">
        <f aca="false">Z31/V31</f>
        <v>285.714285714286</v>
      </c>
      <c r="AG31" s="3" t="n">
        <f aca="false">Z31/U31/IF(H31="CYL",0.916,IF(H31="BOX",0.919,IF(H31="SPH",0.915,0)))</f>
        <v>12.0569449510036</v>
      </c>
      <c r="AR31" s="1" t="n">
        <v>0.8</v>
      </c>
    </row>
    <row r="32" customFormat="false" ht="12.8" hidden="false" customHeight="false" outlineLevel="0" collapsed="false">
      <c r="A32" s="1" t="s">
        <v>123</v>
      </c>
      <c r="B32" s="1" t="s">
        <v>124</v>
      </c>
      <c r="D32" s="2" t="n">
        <v>1</v>
      </c>
      <c r="H32" s="1" t="s">
        <v>54</v>
      </c>
      <c r="J32" s="2" t="n">
        <v>0.02</v>
      </c>
      <c r="K32" s="2" t="n">
        <v>1</v>
      </c>
      <c r="L32" s="2" t="n">
        <v>1.75</v>
      </c>
      <c r="O32" s="2" t="n">
        <v>-0.866</v>
      </c>
      <c r="P32" s="2" t="n">
        <v>0</v>
      </c>
      <c r="Q32" s="2" t="n">
        <v>0</v>
      </c>
      <c r="R32" s="2" t="n">
        <v>0</v>
      </c>
      <c r="S32" s="2" t="n">
        <v>0</v>
      </c>
      <c r="T32" s="2" t="n">
        <v>0</v>
      </c>
      <c r="U32" s="3" t="n">
        <f aca="false">IF(H32="CYL",PI()*J32*(J32+K32)/2,IF(H32="BOX",((J32*K32)+(K32*L32)+(L32*J32))/2,IF(H32="SPH",PI()*J32*J32,-1)))</f>
        <v>0.9025</v>
      </c>
      <c r="V32" s="3" t="n">
        <f aca="false">IF(H32="CYL",PI()*J32*J32*K32,IF(H32="BOX", J32*K32*L32,-1))</f>
        <v>0.035</v>
      </c>
      <c r="X32" s="1" t="s">
        <v>55</v>
      </c>
      <c r="Z32" s="4" t="n">
        <v>10</v>
      </c>
      <c r="AA32" s="4" t="n">
        <f aca="false">IF(AND(ISBLANK(C32),NOT(ISBLANK(F32))),AE32,0)</f>
        <v>0</v>
      </c>
      <c r="AB32" s="4" t="n">
        <f aca="false">IF(AND(ISBLANK(C32),ISBLANK(F32),ISBLANK(E32)),AE32,0)</f>
        <v>10</v>
      </c>
      <c r="AC32" s="4" t="n">
        <f aca="false">IF(ISBLANK(C32),SUMIFS(AE$2:AE$1000,E$2:E$1000,A32),0)</f>
        <v>0</v>
      </c>
      <c r="AD32" s="4" t="n">
        <f aca="false">IF(ISBLANK(C32),AC32+Z32,0)</f>
        <v>10</v>
      </c>
      <c r="AE32" s="4" t="n">
        <f aca="false">IF(ISBLANK(C32),AD32*IF(ISBLANK(D32), 1, D32),0)</f>
        <v>10</v>
      </c>
      <c r="AF32" s="3" t="n">
        <f aca="false">Z32/V32</f>
        <v>285.714285714286</v>
      </c>
      <c r="AG32" s="3" t="n">
        <f aca="false">Z32/U32/IF(H32="CYL",0.916,IF(H32="BOX",0.919,IF(H32="SPH",0.915,0)))</f>
        <v>12.0569449510036</v>
      </c>
      <c r="AR32" s="1" t="n">
        <v>0.8</v>
      </c>
    </row>
    <row r="33" customFormat="false" ht="12.8" hidden="false" customHeight="false" outlineLevel="0" collapsed="false">
      <c r="A33" s="1" t="s">
        <v>125</v>
      </c>
      <c r="B33" s="1" t="s">
        <v>126</v>
      </c>
      <c r="D33" s="2" t="n">
        <v>1</v>
      </c>
      <c r="H33" s="1" t="s">
        <v>54</v>
      </c>
      <c r="J33" s="2" t="n">
        <v>0.02</v>
      </c>
      <c r="K33" s="2" t="n">
        <v>1</v>
      </c>
      <c r="L33" s="2" t="n">
        <v>1.75</v>
      </c>
      <c r="O33" s="2" t="n">
        <v>-0.433</v>
      </c>
      <c r="P33" s="2" t="n">
        <v>-0.75</v>
      </c>
      <c r="Q33" s="2" t="n">
        <v>0</v>
      </c>
      <c r="R33" s="2" t="n">
        <v>0</v>
      </c>
      <c r="S33" s="2" t="n">
        <v>0</v>
      </c>
      <c r="T33" s="2" t="n">
        <v>60</v>
      </c>
      <c r="U33" s="3" t="n">
        <f aca="false">IF(H33="CYL",PI()*J33*(J33+K33)/2,IF(H33="BOX",((J33*K33)+(K33*L33)+(L33*J33))/2,IF(H33="SPH",PI()*J33*J33,-1)))</f>
        <v>0.9025</v>
      </c>
      <c r="V33" s="3" t="n">
        <f aca="false">IF(H33="CYL",PI()*J33*J33*K33,IF(H33="BOX", J33*K33*L33,-1))</f>
        <v>0.035</v>
      </c>
      <c r="X33" s="1" t="s">
        <v>55</v>
      </c>
      <c r="Z33" s="4" t="n">
        <v>10</v>
      </c>
      <c r="AA33" s="4" t="n">
        <f aca="false">IF(AND(ISBLANK(C33),NOT(ISBLANK(F33))),AE33,0)</f>
        <v>0</v>
      </c>
      <c r="AB33" s="4" t="n">
        <f aca="false">IF(AND(ISBLANK(C33),ISBLANK(F33),ISBLANK(E33)),AE33,0)</f>
        <v>10</v>
      </c>
      <c r="AC33" s="4" t="n">
        <f aca="false">IF(ISBLANK(C33),SUMIFS(AE$2:AE$1000,E$2:E$1000,A33),0)</f>
        <v>0</v>
      </c>
      <c r="AD33" s="4" t="n">
        <f aca="false">IF(ISBLANK(C33),AC33+Z33,0)</f>
        <v>10</v>
      </c>
      <c r="AE33" s="4" t="n">
        <f aca="false">IF(ISBLANK(C33),AD33*IF(ISBLANK(D33), 1, D33),0)</f>
        <v>10</v>
      </c>
      <c r="AF33" s="3" t="n">
        <f aca="false">Z33/V33</f>
        <v>285.714285714286</v>
      </c>
      <c r="AG33" s="3" t="n">
        <f aca="false">Z33/U33/IF(H33="CYL",0.916,IF(H33="BOX",0.919,IF(H33="SPH",0.915,0)))</f>
        <v>12.0569449510036</v>
      </c>
      <c r="AR33" s="1" t="n">
        <v>0.8</v>
      </c>
    </row>
    <row r="34" customFormat="false" ht="12.8" hidden="false" customHeight="false" outlineLevel="0" collapsed="false">
      <c r="A34" s="1" t="s">
        <v>127</v>
      </c>
      <c r="B34" s="1" t="s">
        <v>128</v>
      </c>
      <c r="D34" s="2" t="n">
        <v>1</v>
      </c>
      <c r="H34" s="1" t="s">
        <v>54</v>
      </c>
      <c r="J34" s="2" t="n">
        <v>0.02</v>
      </c>
      <c r="K34" s="2" t="n">
        <v>1</v>
      </c>
      <c r="L34" s="2" t="n">
        <v>1.75</v>
      </c>
      <c r="O34" s="2" t="n">
        <v>0.433</v>
      </c>
      <c r="P34" s="2" t="n">
        <v>-0.75</v>
      </c>
      <c r="Q34" s="2" t="n">
        <v>0</v>
      </c>
      <c r="R34" s="2" t="n">
        <v>0</v>
      </c>
      <c r="S34" s="2" t="n">
        <v>0</v>
      </c>
      <c r="T34" s="2" t="n">
        <v>-60</v>
      </c>
      <c r="U34" s="3" t="n">
        <f aca="false">IF(H34="CYL",PI()*J34*(J34+K34)/2,IF(H34="BOX",((J34*K34)+(K34*L34)+(L34*J34))/2,IF(H34="SPH",PI()*J34*J34,-1)))</f>
        <v>0.9025</v>
      </c>
      <c r="V34" s="3" t="n">
        <f aca="false">IF(H34="CYL",PI()*J34*J34*K34,IF(H34="BOX", J34*K34*L34,-1))</f>
        <v>0.035</v>
      </c>
      <c r="X34" s="1" t="s">
        <v>55</v>
      </c>
      <c r="Z34" s="4" t="n">
        <v>10</v>
      </c>
      <c r="AA34" s="4" t="n">
        <f aca="false">IF(AND(ISBLANK(C34),NOT(ISBLANK(F34))),AE34,0)</f>
        <v>0</v>
      </c>
      <c r="AB34" s="4" t="n">
        <f aca="false">IF(AND(ISBLANK(C34),ISBLANK(F34),ISBLANK(E34)),AE34,0)</f>
        <v>10</v>
      </c>
      <c r="AC34" s="4" t="n">
        <f aca="false">IF(ISBLANK(C34),SUMIFS(AE$2:AE$1000,E$2:E$1000,A34),0)</f>
        <v>0</v>
      </c>
      <c r="AD34" s="4" t="n">
        <f aca="false">IF(ISBLANK(C34),AC34+Z34,0)</f>
        <v>10</v>
      </c>
      <c r="AE34" s="4" t="n">
        <f aca="false">IF(ISBLANK(C34),AD34*IF(ISBLANK(D34), 1, D34),0)</f>
        <v>10</v>
      </c>
      <c r="AF34" s="3" t="n">
        <f aca="false">Z34/V34</f>
        <v>285.714285714286</v>
      </c>
      <c r="AG34" s="3" t="n">
        <f aca="false">Z34/U34/IF(H34="CYL",0.916,IF(H34="BOX",0.919,IF(H34="SPH",0.915,0)))</f>
        <v>12.0569449510036</v>
      </c>
      <c r="AR34" s="1" t="n">
        <v>0.8</v>
      </c>
    </row>
    <row r="35" customFormat="false" ht="12.8" hidden="false" customHeight="false" outlineLevel="0" collapsed="false">
      <c r="A35" s="1" t="s">
        <v>129</v>
      </c>
      <c r="B35" s="1" t="s">
        <v>130</v>
      </c>
      <c r="D35" s="2" t="n">
        <v>5</v>
      </c>
      <c r="E35" s="2" t="s">
        <v>131</v>
      </c>
      <c r="H35" s="1" t="s">
        <v>54</v>
      </c>
      <c r="J35" s="2" t="n">
        <v>0.008</v>
      </c>
      <c r="K35" s="2" t="n">
        <v>0.257</v>
      </c>
      <c r="L35" s="2" t="n">
        <v>0.308</v>
      </c>
      <c r="O35" s="2" t="n">
        <v>0</v>
      </c>
      <c r="P35" s="2" t="n">
        <v>0</v>
      </c>
      <c r="Q35" s="2" t="n">
        <v>0</v>
      </c>
      <c r="R35" s="2" t="n">
        <v>0</v>
      </c>
      <c r="S35" s="2" t="n">
        <v>0</v>
      </c>
      <c r="T35" s="2" t="n">
        <v>60</v>
      </c>
      <c r="U35" s="3" t="n">
        <f aca="false">IF(H35="CYL",PI()*J35*(J35+K35)/2,IF(H35="BOX",((J35*K35)+(K35*L35)+(L35*J35))/2,IF(H35="SPH",PI()*J35*J35,-1)))</f>
        <v>0.041838</v>
      </c>
      <c r="V35" s="3" t="n">
        <f aca="false">IF(H35="CYL",PI()*J35*J35*K35,IF(H35="BOX", J35*K35*L35,-1))</f>
        <v>0.000633248</v>
      </c>
      <c r="X35" s="1" t="s">
        <v>78</v>
      </c>
      <c r="Z35" s="4" t="n">
        <v>1.05</v>
      </c>
      <c r="AA35" s="4" t="n">
        <f aca="false">IF(AND(ISBLANK(C35),NOT(ISBLANK(F35))),AE35,0)</f>
        <v>0</v>
      </c>
      <c r="AB35" s="4" t="n">
        <f aca="false">IF(AND(ISBLANK(C35),ISBLANK(F35),ISBLANK(E35)),AE35,0)</f>
        <v>0</v>
      </c>
      <c r="AC35" s="4" t="n">
        <f aca="false">IF(ISBLANK(C35),SUMIFS(AE$2:AE$1000,E$2:E$1000,A35),0)</f>
        <v>0</v>
      </c>
      <c r="AD35" s="4" t="n">
        <f aca="false">IF(ISBLANK(C35),AC35+Z35,0)</f>
        <v>1.05</v>
      </c>
      <c r="AE35" s="4" t="n">
        <f aca="false">IF(ISBLANK(C35),AD35*IF(ISBLANK(D35), 1, D35),0)</f>
        <v>5.25</v>
      </c>
      <c r="AF35" s="3" t="n">
        <f aca="false">Z35/V35</f>
        <v>1658.11814644499</v>
      </c>
      <c r="AG35" s="3" t="n">
        <f aca="false">Z35/U35/IF(H35="CYL",0.916,IF(H35="BOX",0.919,IF(H35="SPH",0.915,0)))</f>
        <v>27.3088160504679</v>
      </c>
    </row>
    <row r="36" customFormat="false" ht="12.8" hidden="false" customHeight="false" outlineLevel="0" collapsed="false">
      <c r="A36" s="1" t="s">
        <v>131</v>
      </c>
      <c r="B36" s="1" t="s">
        <v>132</v>
      </c>
      <c r="D36" s="2" t="n">
        <v>1</v>
      </c>
      <c r="H36" s="1" t="s">
        <v>54</v>
      </c>
      <c r="J36" s="2" t="n">
        <v>0.24</v>
      </c>
      <c r="K36" s="2" t="n">
        <v>0.326</v>
      </c>
      <c r="L36" s="2" t="n">
        <v>0.327</v>
      </c>
      <c r="O36" s="2" t="n">
        <v>0.23</v>
      </c>
      <c r="P36" s="2" t="n">
        <v>0.73</v>
      </c>
      <c r="Q36" s="2" t="n">
        <v>0.5</v>
      </c>
      <c r="R36" s="2" t="n">
        <v>0</v>
      </c>
      <c r="S36" s="2" t="n">
        <v>0</v>
      </c>
      <c r="T36" s="2" t="n">
        <v>60</v>
      </c>
      <c r="U36" s="3" t="n">
        <f aca="false">IF(H36="CYL",PI()*J36*(J36+K36)/2,IF(H36="BOX",((J36*K36)+(K36*L36)+(L36*J36))/2,IF(H36="SPH",PI()*J36*J36,-1)))</f>
        <v>0.131661</v>
      </c>
      <c r="V36" s="3" t="n">
        <f aca="false">IF(H36="CYL",PI()*J36*J36*K36,IF(H36="BOX", J36*K36*L36,-1))</f>
        <v>0.02558448</v>
      </c>
      <c r="X36" s="1" t="s">
        <v>63</v>
      </c>
      <c r="Z36" s="4" t="n">
        <v>5.8</v>
      </c>
      <c r="AA36" s="4" t="n">
        <f aca="false">IF(AND(ISBLANK(C36),NOT(ISBLANK(F36))),AE36,0)</f>
        <v>0</v>
      </c>
      <c r="AB36" s="4" t="n">
        <f aca="false">IF(AND(ISBLANK(C36),ISBLANK(F36),ISBLANK(E36)),AE36,0)</f>
        <v>11.05</v>
      </c>
      <c r="AC36" s="4" t="n">
        <f aca="false">IF(ISBLANK(C36),SUMIFS(AE$2:AE$1000,E$2:E$1000,A36),0)</f>
        <v>5.25</v>
      </c>
      <c r="AD36" s="4" t="n">
        <f aca="false">IF(ISBLANK(C36),AC36+Z36,0)</f>
        <v>11.05</v>
      </c>
      <c r="AE36" s="4" t="n">
        <f aca="false">IF(ISBLANK(C36),AD36*IF(ISBLANK(D36), 1, D36),0)</f>
        <v>11.05</v>
      </c>
      <c r="AF36" s="3" t="n">
        <f aca="false">Z36/V36</f>
        <v>226.699936836707</v>
      </c>
      <c r="AG36" s="3" t="n">
        <f aca="false">Z36/U36/IF(H36="CYL",0.916,IF(H36="BOX",0.919,IF(H36="SPH",0.915,0)))</f>
        <v>47.9352870979472</v>
      </c>
      <c r="AR36" s="1" t="n">
        <v>0.8</v>
      </c>
    </row>
    <row r="37" customFormat="false" ht="12.8" hidden="false" customHeight="false" outlineLevel="0" collapsed="false">
      <c r="A37" s="1" t="s">
        <v>87</v>
      </c>
      <c r="B37" s="1" t="s">
        <v>133</v>
      </c>
      <c r="D37" s="2" t="n">
        <v>1</v>
      </c>
      <c r="H37" s="1" t="s">
        <v>62</v>
      </c>
      <c r="J37" s="2" t="n">
        <v>0.302</v>
      </c>
      <c r="K37" s="2" t="n">
        <v>0.883</v>
      </c>
      <c r="O37" s="2" t="n">
        <v>0</v>
      </c>
      <c r="P37" s="2" t="n">
        <v>0</v>
      </c>
      <c r="Q37" s="2" t="n">
        <v>-0.8</v>
      </c>
      <c r="R37" s="2" t="n">
        <v>0</v>
      </c>
      <c r="S37" s="2" t="n">
        <v>90</v>
      </c>
      <c r="T37" s="2" t="n">
        <v>0</v>
      </c>
      <c r="U37" s="3" t="n">
        <f aca="false">IF(H37="CYL",PI()*J37*(J37+K37)/2,IF(H37="BOX",((J37*K37)+(K37*L37)+(L37*J37))/2,IF(H37="SPH",PI()*J37*J37,-1)))</f>
        <v>0.56214088147009</v>
      </c>
      <c r="V37" s="3" t="n">
        <f aca="false">IF(H37="CYL",PI()*J37*J37*K37,IF(H37="BOX", J37*K37*L37,-1))</f>
        <v>0.253002295861777</v>
      </c>
      <c r="X37" s="1" t="s">
        <v>63</v>
      </c>
      <c r="Z37" s="4" t="n">
        <v>20.65</v>
      </c>
      <c r="AA37" s="4" t="n">
        <f aca="false">IF(AND(ISBLANK(C37),NOT(ISBLANK(F37))),AE37,0)</f>
        <v>0</v>
      </c>
      <c r="AB37" s="4" t="n">
        <f aca="false">IF(AND(ISBLANK(C37),ISBLANK(F37),ISBLANK(E37)),AE37,0)</f>
        <v>23.05</v>
      </c>
      <c r="AC37" s="4" t="n">
        <f aca="false">IF(ISBLANK(C37),SUMIFS(AE$2:AE$1000,E$2:E$1000,A37),0)</f>
        <v>2.4</v>
      </c>
      <c r="AD37" s="4" t="n">
        <f aca="false">IF(ISBLANK(C37),AC37+Z37,0)</f>
        <v>23.05</v>
      </c>
      <c r="AE37" s="4" t="n">
        <f aca="false">IF(ISBLANK(C37),AD37*IF(ISBLANK(D37), 1, D37),0)</f>
        <v>23.05</v>
      </c>
      <c r="AF37" s="3" t="n">
        <f aca="false">Z37/V37</f>
        <v>81.6198126964101</v>
      </c>
      <c r="AG37" s="3" t="n">
        <f aca="false">Z37/U37/IF(H37="CYL",0.916,IF(H37="BOX",0.919,IF(H37="SPH",0.915,0)))</f>
        <v>40.1032354439609</v>
      </c>
      <c r="AR37" s="1" t="n">
        <v>0.8</v>
      </c>
    </row>
    <row r="38" customFormat="false" ht="12.8" hidden="false" customHeight="false" outlineLevel="0" collapsed="false">
      <c r="A38" s="1" t="s">
        <v>134</v>
      </c>
      <c r="B38" s="1" t="s">
        <v>135</v>
      </c>
      <c r="D38" s="2" t="n">
        <v>1</v>
      </c>
      <c r="E38" s="2" t="s">
        <v>136</v>
      </c>
      <c r="H38" s="1" t="s">
        <v>62</v>
      </c>
      <c r="J38" s="2" t="n">
        <v>0.021</v>
      </c>
      <c r="K38" s="2" t="n">
        <v>0.136</v>
      </c>
      <c r="O38" s="2" t="n">
        <v>0</v>
      </c>
      <c r="P38" s="2" t="n">
        <v>0</v>
      </c>
      <c r="Q38" s="2" t="n">
        <v>0</v>
      </c>
      <c r="R38" s="2" t="n">
        <v>0</v>
      </c>
      <c r="S38" s="2" t="n">
        <v>0</v>
      </c>
      <c r="T38" s="2" t="n">
        <v>0</v>
      </c>
      <c r="U38" s="3" t="n">
        <f aca="false">IF(H38="CYL",PI()*J38*(J38+K38)/2,IF(H38="BOX",((J38*K38)+(K38*L38)+(L38*J38))/2,IF(H38="SPH",PI()*J38*J38,-1)))</f>
        <v>0.00517891548944277</v>
      </c>
      <c r="V38" s="3" t="n">
        <f aca="false">IF(H38="CYL",PI()*J38*J38*K38,IF(H38="BOX", J38*K38*L38,-1))</f>
        <v>0.000188420160991701</v>
      </c>
      <c r="X38" s="1" t="s">
        <v>137</v>
      </c>
      <c r="Z38" s="4" t="n">
        <v>1.25</v>
      </c>
      <c r="AA38" s="4" t="n">
        <f aca="false">IF(AND(ISBLANK(C38),NOT(ISBLANK(F38))),AE38,0)</f>
        <v>0</v>
      </c>
      <c r="AB38" s="4" t="n">
        <f aca="false">IF(AND(ISBLANK(C38),ISBLANK(F38),ISBLANK(E38)),AE38,0)</f>
        <v>0</v>
      </c>
      <c r="AC38" s="4" t="n">
        <f aca="false">IF(ISBLANK(C38),SUMIFS(AE$2:AE$1000,E$2:E$1000,A38),0)</f>
        <v>0</v>
      </c>
      <c r="AD38" s="4" t="n">
        <f aca="false">IF(ISBLANK(C38),AC38+Z38,0)</f>
        <v>1.25</v>
      </c>
      <c r="AE38" s="4" t="n">
        <f aca="false">IF(ISBLANK(C38),AD38*IF(ISBLANK(D38), 1, D38),0)</f>
        <v>1.25</v>
      </c>
      <c r="AF38" s="3" t="n">
        <f aca="false">Z38/V38</f>
        <v>6634.10960600471</v>
      </c>
      <c r="AG38" s="3" t="n">
        <f aca="false">Z38/U38/IF(H38="CYL",0.916,IF(H38="BOX",0.919,IF(H38="SPH",0.915,0)))</f>
        <v>263.497024375566</v>
      </c>
    </row>
    <row r="39" customFormat="false" ht="12.8" hidden="false" customHeight="false" outlineLevel="0" collapsed="false">
      <c r="A39" s="1" t="s">
        <v>136</v>
      </c>
      <c r="B39" s="1" t="s">
        <v>138</v>
      </c>
      <c r="D39" s="2" t="n">
        <v>1</v>
      </c>
      <c r="H39" s="1" t="s">
        <v>62</v>
      </c>
      <c r="J39" s="2" t="n">
        <v>0.122</v>
      </c>
      <c r="K39" s="2" t="n">
        <v>0.126</v>
      </c>
      <c r="O39" s="2" t="n">
        <v>0.65</v>
      </c>
      <c r="P39" s="2" t="n">
        <v>0</v>
      </c>
      <c r="Q39" s="2" t="n">
        <v>-0.7</v>
      </c>
      <c r="R39" s="2" t="n">
        <v>0</v>
      </c>
      <c r="S39" s="2" t="n">
        <v>45</v>
      </c>
      <c r="T39" s="2" t="n">
        <v>0</v>
      </c>
      <c r="U39" s="3" t="n">
        <f aca="false">IF(H39="CYL",PI()*J39*(J39+K39)/2,IF(H39="BOX",((J39*K39)+(K39*L39)+(L39*J39))/2,IF(H39="SPH",PI()*J39*J39,-1)))</f>
        <v>0.0475260136635064</v>
      </c>
      <c r="V39" s="3" t="n">
        <f aca="false">IF(H39="CYL",PI()*J39*J39*K39,IF(H39="BOX", J39*K39*L39,-1))</f>
        <v>0.00589169259705984</v>
      </c>
      <c r="X39" s="1" t="s">
        <v>63</v>
      </c>
      <c r="Z39" s="4" t="n">
        <v>0.85</v>
      </c>
      <c r="AA39" s="4" t="n">
        <f aca="false">IF(AND(ISBLANK(C39),NOT(ISBLANK(F39))),AE39,0)</f>
        <v>0</v>
      </c>
      <c r="AB39" s="4" t="n">
        <f aca="false">IF(AND(ISBLANK(C39),ISBLANK(F39),ISBLANK(E39)),AE39,0)</f>
        <v>4.4</v>
      </c>
      <c r="AC39" s="4" t="n">
        <f aca="false">IF(ISBLANK(C39),SUMIFS(AE$2:AE$1000,E$2:E$1000,A39),0)</f>
        <v>3.55</v>
      </c>
      <c r="AD39" s="4" t="n">
        <f aca="false">IF(ISBLANK(C39),AC39+Z39,0)</f>
        <v>4.4</v>
      </c>
      <c r="AE39" s="4" t="n">
        <f aca="false">IF(ISBLANK(C39),AD39*IF(ISBLANK(D39), 1, D39),0)</f>
        <v>4.4</v>
      </c>
      <c r="AF39" s="3" t="n">
        <f aca="false">Z39/V39</f>
        <v>144.270935049154</v>
      </c>
      <c r="AG39" s="3" t="n">
        <f aca="false">Z39/U39/IF(H39="CYL",0.916,IF(H39="BOX",0.919,IF(H39="SPH",0.915,0)))</f>
        <v>19.5250459006162</v>
      </c>
      <c r="AR39" s="1" t="n">
        <v>0.8</v>
      </c>
    </row>
    <row r="40" customFormat="false" ht="12.8" hidden="false" customHeight="false" outlineLevel="0" collapsed="false">
      <c r="A40" s="1" t="s">
        <v>139</v>
      </c>
      <c r="B40" s="1" t="s">
        <v>140</v>
      </c>
      <c r="D40" s="2" t="n">
        <v>1</v>
      </c>
      <c r="E40" s="2" t="s">
        <v>136</v>
      </c>
      <c r="H40" s="1" t="s">
        <v>62</v>
      </c>
      <c r="J40" s="2" t="n">
        <v>0.119</v>
      </c>
      <c r="K40" s="2" t="n">
        <v>0.049</v>
      </c>
      <c r="O40" s="2" t="n">
        <v>0</v>
      </c>
      <c r="P40" s="2" t="n">
        <v>0</v>
      </c>
      <c r="Q40" s="2" t="n">
        <v>0</v>
      </c>
      <c r="R40" s="2" t="n">
        <v>0</v>
      </c>
      <c r="S40" s="2" t="n">
        <v>0</v>
      </c>
      <c r="T40" s="2" t="n">
        <v>0</v>
      </c>
      <c r="U40" s="3" t="n">
        <f aca="false">IF(H40="CYL",PI()*J40*(J40+K40)/2,IF(H40="BOX",((J40*K40)+(K40*L40)+(L40*J40))/2,IF(H40="SPH",PI()*J40*J40,-1)))</f>
        <v>0.0314033601652836</v>
      </c>
      <c r="V40" s="3" t="n">
        <f aca="false">IF(H40="CYL",PI()*J40*J40*K40,IF(H40="BOX", J40*K40*L40,-1))</f>
        <v>0.00217991658480677</v>
      </c>
      <c r="X40" s="1" t="s">
        <v>137</v>
      </c>
      <c r="Z40" s="4" t="n">
        <v>2.3</v>
      </c>
      <c r="AA40" s="4" t="n">
        <f aca="false">IF(AND(ISBLANK(C40),NOT(ISBLANK(F40))),AE40,0)</f>
        <v>0</v>
      </c>
      <c r="AB40" s="4" t="n">
        <f aca="false">IF(AND(ISBLANK(C40),ISBLANK(F40),ISBLANK(E40)),AE40,0)</f>
        <v>0</v>
      </c>
      <c r="AC40" s="4" t="n">
        <f aca="false">IF(ISBLANK(C40),SUMIFS(AE$2:AE$1000,E$2:E$1000,A40),0)</f>
        <v>0</v>
      </c>
      <c r="AD40" s="4" t="n">
        <f aca="false">IF(ISBLANK(C40),AC40+Z40,0)</f>
        <v>2.3</v>
      </c>
      <c r="AE40" s="4" t="n">
        <f aca="false">IF(ISBLANK(C40),AD40*IF(ISBLANK(D40), 1, D40),0)</f>
        <v>2.3</v>
      </c>
      <c r="AF40" s="3" t="n">
        <f aca="false">Z40/V40</f>
        <v>1055.08624322149</v>
      </c>
      <c r="AG40" s="3" t="n">
        <f aca="false">Z40/U40/IF(H40="CYL",0.916,IF(H40="BOX",0.919,IF(H40="SPH",0.915,0)))</f>
        <v>79.9569542033755</v>
      </c>
    </row>
    <row r="41" customFormat="false" ht="12.8" hidden="false" customHeight="false" outlineLevel="0" collapsed="false">
      <c r="A41" s="1" t="s">
        <v>141</v>
      </c>
      <c r="B41" s="1" t="s">
        <v>142</v>
      </c>
      <c r="D41" s="2" t="n">
        <v>1</v>
      </c>
      <c r="H41" s="1" t="s">
        <v>62</v>
      </c>
      <c r="J41" s="2" t="n">
        <v>0.018</v>
      </c>
      <c r="K41" s="2" t="n">
        <v>0.375</v>
      </c>
      <c r="O41" s="2" t="n">
        <v>-0.5</v>
      </c>
      <c r="P41" s="2" t="n">
        <v>0.5</v>
      </c>
      <c r="Q41" s="2" t="n">
        <v>-0.1</v>
      </c>
      <c r="R41" s="2" t="n">
        <v>0</v>
      </c>
      <c r="S41" s="2" t="n">
        <v>90</v>
      </c>
      <c r="T41" s="2" t="n">
        <v>0</v>
      </c>
      <c r="U41" s="3" t="n">
        <f aca="false">IF(H41="CYL",PI()*J41*(J41+K41)/2,IF(H41="BOX",((J41*K41)+(K41*L41)+(L41*J41))/2,IF(H41="SPH",PI()*J41*J41,-1)))</f>
        <v>0.0111118132157471</v>
      </c>
      <c r="V41" s="3" t="n">
        <f aca="false">IF(H41="CYL",PI()*J41*J41*K41,IF(H41="BOX", J41*K41*L41,-1))</f>
        <v>0.00038170350741116</v>
      </c>
      <c r="X41" s="1" t="s">
        <v>68</v>
      </c>
      <c r="Z41" s="4" t="n">
        <v>0.35</v>
      </c>
      <c r="AA41" s="4" t="n">
        <f aca="false">IF(AND(ISBLANK(C41),NOT(ISBLANK(F41))),AE41,0)</f>
        <v>0</v>
      </c>
      <c r="AB41" s="4" t="n">
        <f aca="false">IF(AND(ISBLANK(C41),ISBLANK(F41),ISBLANK(E41)),AE41,0)</f>
        <v>0.35</v>
      </c>
      <c r="AC41" s="4" t="n">
        <f aca="false">IF(ISBLANK(C41),SUMIFS(AE$2:AE$1000,E$2:E$1000,A41),0)</f>
        <v>0</v>
      </c>
      <c r="AD41" s="4" t="n">
        <f aca="false">IF(ISBLANK(C41),AC41+Z41,0)</f>
        <v>0.35</v>
      </c>
      <c r="AE41" s="4" t="n">
        <f aca="false">IF(ISBLANK(C41),AD41*IF(ISBLANK(D41), 1, D41),0)</f>
        <v>0.35</v>
      </c>
      <c r="AF41" s="3" t="n">
        <f aca="false">Z41/V41</f>
        <v>916.942058965653</v>
      </c>
      <c r="AG41" s="3" t="n">
        <f aca="false">Z41/U41/IF(H41="CYL",0.916,IF(H41="BOX",0.919,IF(H41="SPH",0.915,0)))</f>
        <v>34.3864734269929</v>
      </c>
    </row>
    <row r="42" customFormat="false" ht="12.8" hidden="false" customHeight="false" outlineLevel="0" collapsed="false">
      <c r="A42" s="1" t="s">
        <v>143</v>
      </c>
      <c r="B42" s="1" t="s">
        <v>144</v>
      </c>
      <c r="D42" s="2" t="n">
        <v>1</v>
      </c>
      <c r="H42" s="1" t="s">
        <v>62</v>
      </c>
      <c r="J42" s="2" t="n">
        <v>0.02</v>
      </c>
      <c r="K42" s="2" t="n">
        <v>0.582</v>
      </c>
      <c r="O42" s="2" t="n">
        <v>0</v>
      </c>
      <c r="P42" s="2" t="n">
        <v>0.5</v>
      </c>
      <c r="Q42" s="2" t="n">
        <v>-0.1</v>
      </c>
      <c r="R42" s="2" t="n">
        <v>0</v>
      </c>
      <c r="S42" s="2" t="n">
        <v>50</v>
      </c>
      <c r="T42" s="2" t="n">
        <v>0</v>
      </c>
      <c r="U42" s="3" t="n">
        <f aca="false">IF(H42="CYL",PI()*J42*(J42+K42)/2,IF(H42="BOX",((J42*K42)+(K42*L42)+(L42*J42))/2,IF(H42="SPH",PI()*J42*J42,-1)))</f>
        <v>0.0189123877746106</v>
      </c>
      <c r="V42" s="3" t="n">
        <f aca="false">IF(H42="CYL",PI()*J42*J42*K42,IF(H42="BOX", J42*K42*L42,-1))</f>
        <v>0.000731362769755704</v>
      </c>
      <c r="X42" s="1" t="s">
        <v>74</v>
      </c>
      <c r="Z42" s="4" t="n">
        <v>1.9</v>
      </c>
      <c r="AA42" s="4" t="n">
        <f aca="false">IF(AND(ISBLANK(C42),NOT(ISBLANK(F42))),AE42,0)</f>
        <v>0</v>
      </c>
      <c r="AB42" s="4" t="n">
        <f aca="false">IF(AND(ISBLANK(C42),ISBLANK(F42),ISBLANK(E42)),AE42,0)</f>
        <v>1.9</v>
      </c>
      <c r="AC42" s="4" t="n">
        <f aca="false">IF(ISBLANK(C42),SUMIFS(AE$2:AE$1000,E$2:E$1000,A42),0)</f>
        <v>0</v>
      </c>
      <c r="AD42" s="4" t="n">
        <f aca="false">IF(ISBLANK(C42),AC42+Z42,0)</f>
        <v>1.9</v>
      </c>
      <c r="AE42" s="4" t="n">
        <f aca="false">IF(ISBLANK(C42),AD42*IF(ISBLANK(D42), 1, D42),0)</f>
        <v>1.9</v>
      </c>
      <c r="AF42" s="3" t="n">
        <f aca="false">Z42/V42</f>
        <v>2597.88996455843</v>
      </c>
      <c r="AG42" s="3" t="n">
        <f aca="false">Z42/U42/IF(H42="CYL",0.916,IF(H42="BOX",0.919,IF(H42="SPH",0.915,0)))</f>
        <v>109.676040517997</v>
      </c>
    </row>
    <row r="43" customFormat="false" ht="12.8" hidden="false" customHeight="false" outlineLevel="0" collapsed="false">
      <c r="A43" s="1" t="s">
        <v>145</v>
      </c>
      <c r="B43" s="1" t="s">
        <v>146</v>
      </c>
      <c r="D43" s="2" t="n">
        <v>7</v>
      </c>
      <c r="E43" s="2" t="s">
        <v>147</v>
      </c>
      <c r="H43" s="1" t="s">
        <v>54</v>
      </c>
      <c r="J43" s="2" t="n">
        <v>0.008</v>
      </c>
      <c r="K43" s="2" t="n">
        <v>0.27</v>
      </c>
      <c r="L43" s="2" t="n">
        <v>0.273</v>
      </c>
      <c r="O43" s="2" t="n">
        <v>0</v>
      </c>
      <c r="P43" s="2" t="n">
        <v>0</v>
      </c>
      <c r="Q43" s="2" t="n">
        <v>0</v>
      </c>
      <c r="R43" s="2" t="n">
        <v>0</v>
      </c>
      <c r="S43" s="2" t="n">
        <v>0</v>
      </c>
      <c r="T43" s="2" t="n">
        <v>0</v>
      </c>
      <c r="U43" s="3" t="n">
        <f aca="false">IF(H43="CYL",PI()*J43*(J43+K43)/2,IF(H43="BOX",((J43*K43)+(K43*L43)+(L43*J43))/2,IF(H43="SPH",PI()*J43*J43,-1)))</f>
        <v>0.039027</v>
      </c>
      <c r="V43" s="3" t="n">
        <f aca="false">IF(H43="CYL",PI()*J43*J43*K43,IF(H43="BOX", J43*K43*L43,-1))</f>
        <v>0.00058968</v>
      </c>
      <c r="X43" s="1" t="s">
        <v>78</v>
      </c>
      <c r="Z43" s="4" t="n">
        <v>1.15</v>
      </c>
      <c r="AA43" s="4" t="n">
        <f aca="false">IF(AND(ISBLANK(C43),NOT(ISBLANK(F43))),AE43,0)</f>
        <v>0</v>
      </c>
      <c r="AB43" s="4" t="n">
        <f aca="false">IF(AND(ISBLANK(C43),ISBLANK(F43),ISBLANK(E43)),AE43,0)</f>
        <v>0</v>
      </c>
      <c r="AC43" s="4" t="n">
        <f aca="false">IF(ISBLANK(C43),SUMIFS(AE$2:AE$1000,E$2:E$1000,A43),0)</f>
        <v>0</v>
      </c>
      <c r="AD43" s="4" t="n">
        <f aca="false">IF(ISBLANK(C43),AC43+Z43,0)</f>
        <v>1.15</v>
      </c>
      <c r="AE43" s="4" t="n">
        <f aca="false">IF(ISBLANK(C43),AD43*IF(ISBLANK(D43), 1, D43),0)</f>
        <v>8.05</v>
      </c>
      <c r="AF43" s="3" t="n">
        <f aca="false">Z43/V43</f>
        <v>1950.21028354362</v>
      </c>
      <c r="AG43" s="3" t="n">
        <f aca="false">Z43/U43/IF(H43="CYL",0.916,IF(H43="BOX",0.919,IF(H43="SPH",0.915,0)))</f>
        <v>32.0639601840337</v>
      </c>
    </row>
    <row r="44" customFormat="false" ht="12.8" hidden="false" customHeight="false" outlineLevel="0" collapsed="false">
      <c r="A44" s="1" t="s">
        <v>147</v>
      </c>
      <c r="B44" s="1" t="s">
        <v>148</v>
      </c>
      <c r="D44" s="2" t="n">
        <v>1</v>
      </c>
      <c r="H44" s="1" t="s">
        <v>54</v>
      </c>
      <c r="J44" s="2" t="n">
        <v>0.293</v>
      </c>
      <c r="K44" s="2" t="n">
        <v>0.327</v>
      </c>
      <c r="L44" s="2" t="n">
        <v>0.318</v>
      </c>
      <c r="O44" s="2" t="n">
        <v>-0.7</v>
      </c>
      <c r="P44" s="2" t="n">
        <v>0.16</v>
      </c>
      <c r="Q44" s="2" t="n">
        <v>0.72</v>
      </c>
      <c r="R44" s="2" t="n">
        <v>0</v>
      </c>
      <c r="S44" s="2" t="n">
        <v>0</v>
      </c>
      <c r="T44" s="2" t="n">
        <v>0</v>
      </c>
      <c r="U44" s="3" t="n">
        <f aca="false">IF(H44="CYL",PI()*J44*(J44+K44)/2,IF(H44="BOX",((J44*K44)+(K44*L44)+(L44*J44))/2,IF(H44="SPH",PI()*J44*J44,-1)))</f>
        <v>0.1464855</v>
      </c>
      <c r="V44" s="3" t="n">
        <f aca="false">IF(H44="CYL",PI()*J44*J44*K44,IF(H44="BOX", J44*K44*L44,-1))</f>
        <v>0.030467898</v>
      </c>
      <c r="X44" s="1" t="s">
        <v>63</v>
      </c>
      <c r="Z44" s="4" t="n">
        <v>9.25</v>
      </c>
      <c r="AA44" s="4" t="n">
        <f aca="false">IF(AND(ISBLANK(C44),NOT(ISBLANK(F44))),AE44,0)</f>
        <v>0</v>
      </c>
      <c r="AB44" s="4" t="n">
        <f aca="false">IF(AND(ISBLANK(C44),ISBLANK(F44),ISBLANK(E44)),AE44,0)</f>
        <v>17.3</v>
      </c>
      <c r="AC44" s="4" t="n">
        <f aca="false">IF(ISBLANK(C44),SUMIFS(AE$2:AE$1000,E$2:E$1000,A44),0)</f>
        <v>8.05</v>
      </c>
      <c r="AD44" s="4" t="n">
        <f aca="false">IF(ISBLANK(C44),AC44+Z44,0)</f>
        <v>17.3</v>
      </c>
      <c r="AE44" s="4" t="n">
        <f aca="false">IF(ISBLANK(C44),AD44*IF(ISBLANK(D44), 1, D44),0)</f>
        <v>17.3</v>
      </c>
      <c r="AF44" s="3" t="n">
        <f aca="false">Z44/V44</f>
        <v>303.59823313049</v>
      </c>
      <c r="AG44" s="3" t="n">
        <f aca="false">Z44/U44/IF(H44="CYL",0.916,IF(H44="BOX",0.919,IF(H44="SPH",0.915,0)))</f>
        <v>68.711840809566</v>
      </c>
      <c r="AR44" s="1" t="n">
        <v>0.8</v>
      </c>
    </row>
  </sheetData>
  <printOptions headings="false" gridLines="false" gridLinesSet="true" horizontalCentered="false" verticalCentered="false"/>
  <pageMargins left="0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&amp;C&amp;10&amp;A</oddHeader>
    <oddFooter>&amp;C&amp;10Page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1" topLeftCell="C2" activePane="bottomRight" state="frozen"/>
      <selection pane="topLeft" activeCell="A1" activeCellId="0" sqref="A1"/>
      <selection pane="topRight" activeCell="C1" activeCellId="0" sqref="C1"/>
      <selection pane="bottomLeft" activeCell="A2" activeCellId="0" sqref="A2"/>
      <selection pane="bottomRigh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1" width="7.33"/>
    <col collapsed="false" customWidth="true" hidden="false" outlineLevel="0" max="2" min="2" style="1" width="7.43"/>
    <col collapsed="false" customWidth="true" hidden="false" outlineLevel="0" max="3" min="3" style="2" width="3.48"/>
    <col collapsed="false" customWidth="true" hidden="false" outlineLevel="0" max="4" min="4" style="1" width="4.29"/>
    <col collapsed="false" customWidth="true" hidden="false" outlineLevel="0" max="5" min="5" style="1" width="6.94"/>
    <col collapsed="false" customWidth="true" hidden="false" outlineLevel="0" max="6" min="6" style="1" width="4.29"/>
    <col collapsed="false" customWidth="true" hidden="false" outlineLevel="0" max="7" min="7" style="1" width="9.86"/>
    <col collapsed="false" customWidth="true" hidden="false" outlineLevel="0" max="8" min="8" style="1" width="6.52"/>
    <col collapsed="false" customWidth="true" hidden="false" outlineLevel="0" max="9" min="9" style="1" width="4.29"/>
    <col collapsed="false" customWidth="true" hidden="false" outlineLevel="0" max="10" min="10" style="1" width="7.54"/>
    <col collapsed="false" customWidth="true" hidden="false" outlineLevel="0" max="11" min="11" style="1" width="4.29"/>
    <col collapsed="false" customWidth="true" hidden="false" outlineLevel="0" max="12" min="12" style="1" width="9.66"/>
    <col collapsed="false" customWidth="true" hidden="false" outlineLevel="0" max="1025" min="13" style="1" width="9.61"/>
  </cols>
  <sheetData>
    <row r="1" s="5" customFormat="true" ht="12.8" hidden="false" customHeight="false" outlineLevel="0" collapsed="false">
      <c r="A1" s="5" t="s">
        <v>149</v>
      </c>
      <c r="B1" s="5" t="s">
        <v>150</v>
      </c>
      <c r="C1" s="6" t="s">
        <v>2</v>
      </c>
      <c r="D1" s="5" t="s">
        <v>151</v>
      </c>
      <c r="E1" s="5" t="s">
        <v>23</v>
      </c>
      <c r="F1" s="5" t="s">
        <v>20</v>
      </c>
      <c r="G1" s="5" t="s">
        <v>37</v>
      </c>
      <c r="H1" s="5" t="s">
        <v>38</v>
      </c>
      <c r="I1" s="5" t="s">
        <v>39</v>
      </c>
      <c r="J1" s="5" t="s">
        <v>40</v>
      </c>
      <c r="K1" s="5" t="s">
        <v>41</v>
      </c>
      <c r="L1" s="5" t="s">
        <v>152</v>
      </c>
    </row>
    <row r="2" customFormat="false" ht="12.8" hidden="false" customHeight="false" outlineLevel="0" collapsed="false">
      <c r="A2" s="1" t="s">
        <v>51</v>
      </c>
      <c r="B2" s="1" t="s">
        <v>97</v>
      </c>
      <c r="J2" s="2" t="n">
        <v>40</v>
      </c>
    </row>
    <row r="3" customFormat="false" ht="12.8" hidden="false" customHeight="false" outlineLevel="0" collapsed="false">
      <c r="A3" s="1" t="s">
        <v>56</v>
      </c>
      <c r="B3" s="1" t="s">
        <v>97</v>
      </c>
      <c r="J3" s="2" t="n">
        <v>40</v>
      </c>
    </row>
    <row r="4" customFormat="false" ht="12.8" hidden="false" customHeight="false" outlineLevel="0" collapsed="false">
      <c r="A4" s="1" t="s">
        <v>58</v>
      </c>
      <c r="B4" s="1" t="s">
        <v>97</v>
      </c>
      <c r="J4" s="2" t="n">
        <v>40</v>
      </c>
    </row>
    <row r="5" customFormat="false" ht="12.8" hidden="false" customHeight="false" outlineLevel="0" collapsed="false">
      <c r="A5" s="1" t="s">
        <v>60</v>
      </c>
      <c r="B5" s="1" t="s">
        <v>64</v>
      </c>
    </row>
    <row r="6" customFormat="false" ht="12.8" hidden="false" customHeight="false" outlineLevel="0" collapsed="false">
      <c r="A6" s="1" t="s">
        <v>60</v>
      </c>
      <c r="B6" s="1" t="s">
        <v>69</v>
      </c>
    </row>
    <row r="7" customFormat="false" ht="12.8" hidden="false" customHeight="false" outlineLevel="0" collapsed="false">
      <c r="A7" s="1" t="s">
        <v>64</v>
      </c>
      <c r="B7" s="1" t="s">
        <v>119</v>
      </c>
    </row>
    <row r="8" customFormat="false" ht="12.8" hidden="false" customHeight="false" outlineLevel="0" collapsed="false">
      <c r="A8" s="1" t="s">
        <v>66</v>
      </c>
      <c r="B8" s="1" t="s">
        <v>99</v>
      </c>
      <c r="G8" s="1" t="n">
        <v>1978</v>
      </c>
    </row>
    <row r="9" customFormat="false" ht="12.8" hidden="false" customHeight="false" outlineLevel="0" collapsed="false">
      <c r="A9" s="1" t="s">
        <v>66</v>
      </c>
      <c r="B9" s="1" t="s">
        <v>125</v>
      </c>
    </row>
    <row r="10" customFormat="false" ht="12.8" hidden="false" customHeight="false" outlineLevel="0" collapsed="false">
      <c r="A10" s="1" t="s">
        <v>66</v>
      </c>
      <c r="B10" s="1" t="s">
        <v>143</v>
      </c>
    </row>
    <row r="11" customFormat="false" ht="12.8" hidden="false" customHeight="false" outlineLevel="0" collapsed="false">
      <c r="A11" s="1" t="s">
        <v>69</v>
      </c>
      <c r="B11" s="1" t="s">
        <v>105</v>
      </c>
      <c r="G11" s="1" t="n">
        <v>1558</v>
      </c>
    </row>
    <row r="12" customFormat="false" ht="12.8" hidden="false" customHeight="false" outlineLevel="0" collapsed="false">
      <c r="A12" s="1" t="s">
        <v>72</v>
      </c>
      <c r="B12" s="1" t="s">
        <v>97</v>
      </c>
    </row>
    <row r="13" customFormat="false" ht="12.8" hidden="false" customHeight="false" outlineLevel="0" collapsed="false">
      <c r="A13" s="1" t="s">
        <v>72</v>
      </c>
      <c r="B13" s="1" t="s">
        <v>136</v>
      </c>
    </row>
    <row r="14" customFormat="false" ht="12.8" hidden="false" customHeight="false" outlineLevel="0" collapsed="false">
      <c r="A14" s="1" t="s">
        <v>77</v>
      </c>
      <c r="B14" s="1" t="s">
        <v>125</v>
      </c>
    </row>
    <row r="15" customFormat="false" ht="12.8" hidden="false" customHeight="false" outlineLevel="0" collapsed="false">
      <c r="A15" s="1" t="s">
        <v>82</v>
      </c>
      <c r="B15" s="1" t="s">
        <v>66</v>
      </c>
    </row>
    <row r="16" customFormat="false" ht="12.8" hidden="false" customHeight="false" outlineLevel="0" collapsed="false">
      <c r="A16" s="1" t="s">
        <v>93</v>
      </c>
      <c r="B16" s="1" t="s">
        <v>80</v>
      </c>
    </row>
    <row r="17" customFormat="false" ht="12.8" hidden="false" customHeight="false" outlineLevel="0" collapsed="false">
      <c r="A17" s="1" t="s">
        <v>95</v>
      </c>
      <c r="B17" s="1" t="s">
        <v>141</v>
      </c>
    </row>
    <row r="18" customFormat="false" ht="12.8" hidden="false" customHeight="false" outlineLevel="0" collapsed="false">
      <c r="A18" s="1" t="s">
        <v>103</v>
      </c>
      <c r="B18" s="1" t="s">
        <v>123</v>
      </c>
    </row>
    <row r="19" customFormat="false" ht="12.8" hidden="false" customHeight="false" outlineLevel="0" collapsed="false">
      <c r="A19" s="1" t="s">
        <v>113</v>
      </c>
      <c r="B19" s="1" t="s">
        <v>95</v>
      </c>
    </row>
    <row r="20" customFormat="false" ht="12.8" hidden="false" customHeight="false" outlineLevel="0" collapsed="false">
      <c r="A20" s="1" t="s">
        <v>117</v>
      </c>
      <c r="B20" s="1" t="s">
        <v>95</v>
      </c>
    </row>
    <row r="21" customFormat="false" ht="12.8" hidden="false" customHeight="false" outlineLevel="0" collapsed="false">
      <c r="A21" s="1" t="s">
        <v>117</v>
      </c>
      <c r="B21" s="1" t="s">
        <v>119</v>
      </c>
    </row>
    <row r="22" customFormat="false" ht="12.8" hidden="false" customHeight="false" outlineLevel="0" collapsed="false">
      <c r="A22" s="1" t="s">
        <v>117</v>
      </c>
      <c r="B22" s="1" t="s">
        <v>127</v>
      </c>
    </row>
    <row r="23" customFormat="false" ht="12.8" hidden="false" customHeight="false" outlineLevel="0" collapsed="false">
      <c r="A23" s="1" t="s">
        <v>119</v>
      </c>
      <c r="B23" s="1" t="s">
        <v>93</v>
      </c>
    </row>
    <row r="24" customFormat="false" ht="12.8" hidden="false" customHeight="false" outlineLevel="0" collapsed="false">
      <c r="A24" s="1" t="s">
        <v>119</v>
      </c>
      <c r="B24" s="1" t="s">
        <v>121</v>
      </c>
    </row>
    <row r="25" customFormat="false" ht="12.8" hidden="false" customHeight="false" outlineLevel="0" collapsed="false">
      <c r="A25" s="1" t="s">
        <v>121</v>
      </c>
      <c r="B25" s="1" t="s">
        <v>123</v>
      </c>
    </row>
    <row r="26" customFormat="false" ht="12.8" hidden="false" customHeight="false" outlineLevel="0" collapsed="false">
      <c r="A26" s="1" t="s">
        <v>123</v>
      </c>
      <c r="B26" s="1" t="s">
        <v>125</v>
      </c>
    </row>
    <row r="27" customFormat="false" ht="12.8" hidden="false" customHeight="false" outlineLevel="0" collapsed="false">
      <c r="A27" s="1" t="s">
        <v>123</v>
      </c>
      <c r="B27" s="1" t="s">
        <v>147</v>
      </c>
    </row>
    <row r="28" customFormat="false" ht="12.8" hidden="false" customHeight="false" outlineLevel="0" collapsed="false">
      <c r="A28" s="1" t="s">
        <v>131</v>
      </c>
      <c r="B28" s="1" t="s">
        <v>119</v>
      </c>
    </row>
    <row r="29" customFormat="false" ht="12.8" hidden="false" customHeight="false" outlineLevel="0" collapsed="false">
      <c r="A29" s="1" t="s">
        <v>87</v>
      </c>
      <c r="B29" s="1" t="s">
        <v>95</v>
      </c>
    </row>
    <row r="30" customFormat="false" ht="12.8" hidden="false" customHeight="false" outlineLevel="0" collapsed="false">
      <c r="A30" s="1" t="s">
        <v>87</v>
      </c>
      <c r="B30" s="1" t="s">
        <v>97</v>
      </c>
    </row>
  </sheetData>
  <printOptions headings="false" gridLines="false" gridLinesSet="true" horizontalCentered="false" verticalCentered="false"/>
  <pageMargins left="0" right="0" top="0.138888888888889" bottom="0.138888888888889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2018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2019-08-19T13:35:42Z</dcterms:created>
  <dc:creator/>
  <dc:description/>
  <dc:language>en-US</dc:language>
  <cp:lastModifiedBy/>
  <dcterms:modified xsi:type="dcterms:W3CDTF">2022-02-04T06:59:02Z</dcterms:modified>
  <cp:revision>154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